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45" windowWidth="18915" windowHeight="11820"/>
  </bookViews>
  <sheets>
    <sheet name="Resistances" sheetId="3" r:id="rId1"/>
    <sheet name="Vendeur 1" sheetId="1" r:id="rId2"/>
    <sheet name="Vendeur 2" sheetId="2" r:id="rId3"/>
  </sheets>
  <calcPr calcId="145621"/>
</workbook>
</file>

<file path=xl/calcChain.xml><?xml version="1.0" encoding="utf-8"?>
<calcChain xmlns="http://schemas.openxmlformats.org/spreadsheetml/2006/main">
  <c r="AK2" i="3" l="1"/>
  <c r="AK3" i="3"/>
  <c r="AK4" i="3"/>
  <c r="AK5" i="3"/>
  <c r="AK6" i="3"/>
  <c r="AK7" i="3"/>
  <c r="AK8" i="3"/>
  <c r="AK9" i="3"/>
  <c r="AK10" i="3"/>
  <c r="AK11" i="3"/>
  <c r="AK12" i="3"/>
  <c r="AK13" i="3"/>
  <c r="AK14" i="3"/>
  <c r="AK15" i="3"/>
  <c r="AK16" i="3"/>
  <c r="AI3" i="3"/>
  <c r="AF4" i="3"/>
  <c r="AG4" i="3"/>
  <c r="AI4" i="3"/>
  <c r="AJ4" i="3"/>
  <c r="AF5" i="3"/>
  <c r="AG5" i="3"/>
  <c r="AH5" i="3"/>
  <c r="AI5" i="3"/>
  <c r="AJ5" i="3"/>
  <c r="AF6" i="3"/>
  <c r="AG6" i="3"/>
  <c r="AH6" i="3"/>
  <c r="AI6" i="3"/>
  <c r="AJ6" i="3"/>
  <c r="AJ7" i="3"/>
  <c r="AG8" i="3"/>
  <c r="AI8" i="3"/>
  <c r="AJ8" i="3"/>
  <c r="AF9" i="3"/>
  <c r="AH9" i="3"/>
  <c r="AI9" i="3"/>
  <c r="AF10" i="3"/>
  <c r="AG10" i="3"/>
  <c r="AI10" i="3"/>
  <c r="AJ10" i="3"/>
  <c r="AF11" i="3"/>
  <c r="AG11" i="3"/>
  <c r="AI11" i="3"/>
  <c r="AJ11" i="3"/>
  <c r="AF12" i="3"/>
  <c r="AG12" i="3"/>
  <c r="AI12" i="3"/>
  <c r="AJ12" i="3"/>
  <c r="AF13" i="3"/>
  <c r="AG13" i="3"/>
  <c r="AI13" i="3"/>
  <c r="AJ13" i="3"/>
  <c r="AF14" i="3"/>
  <c r="AG14" i="3"/>
  <c r="AH14" i="3"/>
  <c r="AI14" i="3"/>
  <c r="AJ14" i="3"/>
  <c r="AF15" i="3"/>
  <c r="AG15" i="3"/>
  <c r="AH15" i="3"/>
  <c r="AI15" i="3"/>
  <c r="AJ15" i="3"/>
  <c r="AF16" i="3"/>
  <c r="AG16" i="3"/>
  <c r="AH16" i="3"/>
  <c r="AI16" i="3"/>
  <c r="AJ16" i="3"/>
  <c r="AJ2" i="3"/>
  <c r="H5" i="3"/>
  <c r="I5" i="3"/>
  <c r="J5" i="3"/>
  <c r="K5" i="3"/>
  <c r="L5" i="3"/>
  <c r="M5" i="3"/>
  <c r="N5" i="3"/>
  <c r="O5" i="3"/>
  <c r="P5" i="3"/>
  <c r="Q5" i="3"/>
  <c r="R5" i="3"/>
  <c r="S5" i="3"/>
  <c r="T5" i="3"/>
  <c r="AE5" i="3" s="1"/>
  <c r="U5" i="3"/>
  <c r="V5" i="3"/>
  <c r="W5" i="3"/>
  <c r="X5" i="3"/>
  <c r="Y5" i="3"/>
  <c r="Z5" i="3"/>
  <c r="AA5" i="3"/>
  <c r="AB5" i="3"/>
  <c r="AC5" i="3"/>
  <c r="AD5" i="3"/>
  <c r="AC3" i="3"/>
  <c r="AE3" i="3"/>
  <c r="Z4" i="3"/>
  <c r="AA4" i="3"/>
  <c r="AC4" i="3"/>
  <c r="AD4" i="3"/>
  <c r="AE4" i="3"/>
  <c r="Z6" i="3"/>
  <c r="AA6" i="3"/>
  <c r="AB6" i="3"/>
  <c r="AC6" i="3"/>
  <c r="AD6" i="3"/>
  <c r="AE6" i="3"/>
  <c r="AD7" i="3"/>
  <c r="AE7" i="3"/>
  <c r="AA8" i="3"/>
  <c r="AC8" i="3"/>
  <c r="AD8" i="3"/>
  <c r="AE8" i="3"/>
  <c r="Z9" i="3"/>
  <c r="AB9" i="3"/>
  <c r="AC9" i="3"/>
  <c r="AE9" i="3"/>
  <c r="Z10" i="3"/>
  <c r="AA10" i="3"/>
  <c r="AC10" i="3"/>
  <c r="AD10" i="3"/>
  <c r="AE10" i="3"/>
  <c r="Z11" i="3"/>
  <c r="AA11" i="3"/>
  <c r="AC11" i="3"/>
  <c r="AD11" i="3"/>
  <c r="AE11" i="3"/>
  <c r="Z12" i="3"/>
  <c r="AA12" i="3"/>
  <c r="AC12" i="3"/>
  <c r="AD12" i="3"/>
  <c r="AE12" i="3"/>
  <c r="Z13" i="3"/>
  <c r="AA13" i="3"/>
  <c r="AC13" i="3"/>
  <c r="AD13" i="3"/>
  <c r="AE13" i="3"/>
  <c r="Z14" i="3"/>
  <c r="AA14" i="3"/>
  <c r="AB14" i="3"/>
  <c r="AC14" i="3"/>
  <c r="AD14" i="3"/>
  <c r="Z15" i="3"/>
  <c r="AA15" i="3"/>
  <c r="AB15" i="3"/>
  <c r="AC15" i="3"/>
  <c r="AD15" i="3"/>
  <c r="Z16" i="3"/>
  <c r="AA16" i="3"/>
  <c r="AB16" i="3"/>
  <c r="AC16" i="3"/>
  <c r="AD16" i="3"/>
  <c r="AD2" i="3"/>
  <c r="AE2" i="3"/>
  <c r="X3" i="3"/>
  <c r="U4" i="3"/>
  <c r="V4" i="3"/>
  <c r="X4" i="3"/>
  <c r="Y4" i="3"/>
  <c r="U6" i="3"/>
  <c r="V6" i="3"/>
  <c r="W6" i="3"/>
  <c r="X6" i="3"/>
  <c r="Y6" i="3"/>
  <c r="Y7" i="3"/>
  <c r="V8" i="3"/>
  <c r="X8" i="3"/>
  <c r="Y8" i="3"/>
  <c r="U9" i="3"/>
  <c r="W9" i="3"/>
  <c r="X9" i="3"/>
  <c r="U10" i="3"/>
  <c r="V10" i="3"/>
  <c r="X10" i="3"/>
  <c r="Y10" i="3"/>
  <c r="U11" i="3"/>
  <c r="V11" i="3"/>
  <c r="X11" i="3"/>
  <c r="Y11" i="3"/>
  <c r="U12" i="3"/>
  <c r="V12" i="3"/>
  <c r="X12" i="3"/>
  <c r="Y12" i="3"/>
  <c r="U13" i="3"/>
  <c r="V13" i="3"/>
  <c r="X13" i="3"/>
  <c r="Y13" i="3"/>
  <c r="U14" i="3"/>
  <c r="V14" i="3"/>
  <c r="W14" i="3"/>
  <c r="X14" i="3"/>
  <c r="Y14" i="3"/>
  <c r="U15" i="3"/>
  <c r="V15" i="3"/>
  <c r="W15" i="3"/>
  <c r="X15" i="3"/>
  <c r="Y15" i="3"/>
  <c r="U16" i="3"/>
  <c r="V16" i="3"/>
  <c r="W16" i="3"/>
  <c r="X16" i="3"/>
  <c r="Y16" i="3"/>
  <c r="Y2" i="3"/>
  <c r="R3" i="3"/>
  <c r="T3" i="3"/>
  <c r="O4" i="3"/>
  <c r="P4" i="3"/>
  <c r="R4" i="3"/>
  <c r="S4" i="3"/>
  <c r="T4" i="3"/>
  <c r="O6" i="3"/>
  <c r="P6" i="3"/>
  <c r="Q6" i="3"/>
  <c r="R6" i="3"/>
  <c r="S6" i="3"/>
  <c r="T6" i="3"/>
  <c r="S7" i="3"/>
  <c r="T7" i="3"/>
  <c r="P8" i="3"/>
  <c r="R8" i="3"/>
  <c r="S8" i="3"/>
  <c r="T8" i="3"/>
  <c r="O9" i="3"/>
  <c r="Q9" i="3"/>
  <c r="R9" i="3"/>
  <c r="T9" i="3"/>
  <c r="O10" i="3"/>
  <c r="P10" i="3"/>
  <c r="R10" i="3"/>
  <c r="S10" i="3"/>
  <c r="T10" i="3"/>
  <c r="O11" i="3"/>
  <c r="P11" i="3"/>
  <c r="R11" i="3"/>
  <c r="S11" i="3"/>
  <c r="T11" i="3"/>
  <c r="O12" i="3"/>
  <c r="P12" i="3"/>
  <c r="R12" i="3"/>
  <c r="S12" i="3"/>
  <c r="T12" i="3"/>
  <c r="O13" i="3"/>
  <c r="P13" i="3"/>
  <c r="R13" i="3"/>
  <c r="S13" i="3"/>
  <c r="T13" i="3"/>
  <c r="O14" i="3"/>
  <c r="P14" i="3"/>
  <c r="Q14" i="3"/>
  <c r="R14" i="3"/>
  <c r="S14" i="3"/>
  <c r="O15" i="3"/>
  <c r="P15" i="3"/>
  <c r="Q15" i="3"/>
  <c r="R15" i="3"/>
  <c r="S15" i="3"/>
  <c r="O16" i="3"/>
  <c r="P16" i="3"/>
  <c r="Q16" i="3"/>
  <c r="R16" i="3"/>
  <c r="S16" i="3"/>
  <c r="S2" i="3"/>
  <c r="T2" i="3"/>
  <c r="L3" i="3"/>
  <c r="N3" i="3"/>
  <c r="I4" i="3"/>
  <c r="J4" i="3"/>
  <c r="L4" i="3"/>
  <c r="M4" i="3"/>
  <c r="N4" i="3"/>
  <c r="I6" i="3"/>
  <c r="J6" i="3"/>
  <c r="K6" i="3"/>
  <c r="L6" i="3"/>
  <c r="M6" i="3"/>
  <c r="N6" i="3"/>
  <c r="M7" i="3"/>
  <c r="N7" i="3"/>
  <c r="J8" i="3"/>
  <c r="L8" i="3"/>
  <c r="M8" i="3"/>
  <c r="N8" i="3"/>
  <c r="I9" i="3"/>
  <c r="K9" i="3"/>
  <c r="L9" i="3"/>
  <c r="N9" i="3"/>
  <c r="I10" i="3"/>
  <c r="J10" i="3"/>
  <c r="L10" i="3"/>
  <c r="M10" i="3"/>
  <c r="N10" i="3"/>
  <c r="I11" i="3"/>
  <c r="J11" i="3"/>
  <c r="L11" i="3"/>
  <c r="M11" i="3"/>
  <c r="N11" i="3"/>
  <c r="I12" i="3"/>
  <c r="J12" i="3"/>
  <c r="L12" i="3"/>
  <c r="M12" i="3"/>
  <c r="N12" i="3"/>
  <c r="I13" i="3"/>
  <c r="J13" i="3"/>
  <c r="L13" i="3"/>
  <c r="M13" i="3"/>
  <c r="N13" i="3"/>
  <c r="I14" i="3"/>
  <c r="J14" i="3"/>
  <c r="K14" i="3"/>
  <c r="L14" i="3"/>
  <c r="M14" i="3"/>
  <c r="N14" i="3"/>
  <c r="T14" i="3" s="1"/>
  <c r="I15" i="3"/>
  <c r="J15" i="3"/>
  <c r="K15" i="3"/>
  <c r="L15" i="3"/>
  <c r="M15" i="3"/>
  <c r="N15" i="3"/>
  <c r="T15" i="3" s="1"/>
  <c r="I16" i="3"/>
  <c r="J16" i="3"/>
  <c r="K16" i="3"/>
  <c r="L16" i="3"/>
  <c r="M16" i="3"/>
  <c r="N16" i="3"/>
  <c r="T16" i="3" s="1"/>
  <c r="M2" i="3"/>
  <c r="N2" i="3"/>
  <c r="H7" i="3"/>
  <c r="F31" i="3"/>
  <c r="G31" i="3"/>
  <c r="H31" i="3"/>
  <c r="H3" i="3"/>
  <c r="H4" i="3"/>
  <c r="H8" i="3"/>
  <c r="H9" i="3"/>
  <c r="H10" i="3"/>
  <c r="H11" i="3"/>
  <c r="H12" i="3"/>
  <c r="H13" i="3"/>
  <c r="H14" i="3"/>
  <c r="H15" i="3"/>
  <c r="H16" i="3"/>
  <c r="B28" i="3"/>
  <c r="J7" i="3" s="1"/>
  <c r="P7" i="3" s="1"/>
  <c r="V7" i="3" s="1"/>
  <c r="C28" i="3"/>
  <c r="C31" i="3" s="1"/>
  <c r="D28" i="3"/>
  <c r="D31" i="3" s="1"/>
  <c r="E28" i="3"/>
  <c r="M3" i="3" s="1"/>
  <c r="S3" i="3" s="1"/>
  <c r="Y3" i="3" s="1"/>
  <c r="A28" i="3"/>
  <c r="I2" i="3" s="1"/>
  <c r="O2" i="3" s="1"/>
  <c r="U2" i="3" s="1"/>
  <c r="H2" i="3"/>
  <c r="AL6" i="3" l="1"/>
  <c r="AL5" i="3"/>
  <c r="AD3" i="3"/>
  <c r="AJ3" i="3" s="1"/>
  <c r="Z2" i="3"/>
  <c r="AF2" i="3" s="1"/>
  <c r="AE15" i="3"/>
  <c r="AL15" i="3" s="1"/>
  <c r="AA7" i="3"/>
  <c r="AG7" i="3" s="1"/>
  <c r="AE16" i="3"/>
  <c r="AL16" i="3" s="1"/>
  <c r="AE14" i="3"/>
  <c r="AL14" i="3" s="1"/>
  <c r="K10" i="3"/>
  <c r="M9" i="3"/>
  <c r="K12" i="3"/>
  <c r="K3" i="3"/>
  <c r="B31" i="3"/>
  <c r="J2" i="3"/>
  <c r="J3" i="3"/>
  <c r="K8" i="3"/>
  <c r="I7" i="3"/>
  <c r="L2" i="3"/>
  <c r="K13" i="3"/>
  <c r="K11" i="3"/>
  <c r="I8" i="3"/>
  <c r="K7" i="3"/>
  <c r="K4" i="3"/>
  <c r="I3" i="3"/>
  <c r="L7" i="3"/>
  <c r="K2" i="3"/>
  <c r="J9" i="3"/>
  <c r="E31" i="3"/>
  <c r="A31" i="3"/>
  <c r="B20" i="1"/>
  <c r="R7" i="3" l="1"/>
  <c r="X7" i="3" s="1"/>
  <c r="O8" i="3"/>
  <c r="U8" i="3" s="1"/>
  <c r="Q10" i="3"/>
  <c r="W10" i="3" s="1"/>
  <c r="O3" i="3"/>
  <c r="U3" i="3" s="1"/>
  <c r="Q11" i="3"/>
  <c r="W11" i="3" s="1"/>
  <c r="Q8" i="3"/>
  <c r="W8" i="3" s="1"/>
  <c r="Q3" i="3"/>
  <c r="W3" i="3" s="1"/>
  <c r="P9" i="3"/>
  <c r="V9" i="3" s="1"/>
  <c r="Q4" i="3"/>
  <c r="W4" i="3" s="1"/>
  <c r="Q13" i="3"/>
  <c r="W13" i="3" s="1"/>
  <c r="P3" i="3"/>
  <c r="V3" i="3" s="1"/>
  <c r="Q12" i="3"/>
  <c r="W12" i="3" s="1"/>
  <c r="Q2" i="3"/>
  <c r="W2" i="3" s="1"/>
  <c r="Q7" i="3"/>
  <c r="W7" i="3" s="1"/>
  <c r="R2" i="3"/>
  <c r="X2" i="3" s="1"/>
  <c r="P2" i="3"/>
  <c r="V2" i="3" s="1"/>
  <c r="S9" i="3"/>
  <c r="Y9" i="3" s="1"/>
  <c r="O7" i="3"/>
  <c r="U7" i="3" s="1"/>
  <c r="L20" i="2"/>
  <c r="K16" i="1"/>
  <c r="L11" i="2"/>
  <c r="L12" i="2"/>
  <c r="L16" i="2"/>
  <c r="L13" i="2"/>
  <c r="L14" i="2"/>
  <c r="L10" i="2"/>
  <c r="B11" i="2"/>
  <c r="M11" i="2" s="1"/>
  <c r="B12" i="2"/>
  <c r="B16" i="2"/>
  <c r="M16" i="2" s="1"/>
  <c r="B13" i="2"/>
  <c r="M13" i="2" s="1"/>
  <c r="B14" i="2"/>
  <c r="M14" i="2" s="1"/>
  <c r="B10" i="2"/>
  <c r="M10" i="2" s="1"/>
  <c r="K11" i="1"/>
  <c r="K12" i="1"/>
  <c r="K13" i="1"/>
  <c r="K14" i="1"/>
  <c r="K10" i="1"/>
  <c r="J11" i="1"/>
  <c r="J12" i="1"/>
  <c r="J16" i="1"/>
  <c r="J13" i="1"/>
  <c r="J14" i="1"/>
  <c r="J10" i="1"/>
  <c r="E20" i="1"/>
  <c r="J20" i="1" s="1"/>
  <c r="AB8" i="3" l="1"/>
  <c r="AH8" i="3" s="1"/>
  <c r="AB12" i="3"/>
  <c r="Z3" i="3"/>
  <c r="AF3" i="3" s="1"/>
  <c r="AB7" i="3"/>
  <c r="AH7" i="3" s="1"/>
  <c r="AA9" i="3"/>
  <c r="AG9" i="3" s="1"/>
  <c r="AA2" i="3"/>
  <c r="AG2" i="3" s="1"/>
  <c r="Z7" i="3"/>
  <c r="AF7" i="3" s="1"/>
  <c r="AB13" i="3"/>
  <c r="Z8" i="3"/>
  <c r="AD9" i="3"/>
  <c r="AJ9" i="3" s="1"/>
  <c r="AC2" i="3"/>
  <c r="AI2" i="3" s="1"/>
  <c r="AB2" i="3"/>
  <c r="AH2" i="3" s="1"/>
  <c r="AA3" i="3"/>
  <c r="AG3" i="3" s="1"/>
  <c r="AB4" i="3"/>
  <c r="AB3" i="3"/>
  <c r="AH3" i="3" s="1"/>
  <c r="AB11" i="3"/>
  <c r="AB10" i="3"/>
  <c r="AC7" i="3"/>
  <c r="AI7" i="3" s="1"/>
  <c r="M12" i="2"/>
  <c r="M20" i="2" s="1"/>
  <c r="B20" i="2"/>
  <c r="K20" i="1"/>
  <c r="AH10" i="3" l="1"/>
  <c r="AL10" i="3" s="1"/>
  <c r="AH11" i="3"/>
  <c r="AL11" i="3" s="1"/>
  <c r="AH13" i="3"/>
  <c r="AL13" i="3" s="1"/>
  <c r="AH4" i="3"/>
  <c r="AL4" i="3" s="1"/>
  <c r="AH12" i="3"/>
  <c r="AL12" i="3" s="1"/>
  <c r="AF8" i="3"/>
  <c r="AL8" i="3" s="1"/>
  <c r="AL2" i="3"/>
  <c r="AL7" i="3"/>
  <c r="AL9" i="3"/>
  <c r="AL3" i="3"/>
  <c r="F35" i="3" l="1"/>
  <c r="F38" i="3" s="1"/>
  <c r="F36" i="3"/>
  <c r="F39" i="3" s="1"/>
</calcChain>
</file>

<file path=xl/sharedStrings.xml><?xml version="1.0" encoding="utf-8"?>
<sst xmlns="http://schemas.openxmlformats.org/spreadsheetml/2006/main" count="131" uniqueCount="104">
  <si>
    <t>couleur</t>
  </si>
  <si>
    <t>nombre nécessaire</t>
  </si>
  <si>
    <t>Blanche</t>
  </si>
  <si>
    <t>Rouge</t>
  </si>
  <si>
    <t>Orange</t>
  </si>
  <si>
    <t>Jaune</t>
  </si>
  <si>
    <t>Verte</t>
  </si>
  <si>
    <t>Total :</t>
  </si>
  <si>
    <t xml:space="preserve">http://www.ebay.fr/itm/Livraison-gratuite-LED-orange-3mm-de-10-a-1000pcs-orange-LED-/171564886479?pt=LH_DefaultDomain_71&amp;var=&amp;hash=item27f21069cf
</t>
  </si>
  <si>
    <t xml:space="preserve">http://www.ebay.fr/itm/Led-3mm-super-bright-10-20-50-60-100-120-Pcs-6-couleurs-au-choix-/181337234760?pt=LH_DefaultDomain_71&amp;var=&amp;hash=item2a388a9d48
</t>
  </si>
  <si>
    <t>Prix total</t>
  </si>
  <si>
    <t>Nb en surplus</t>
  </si>
  <si>
    <t>livraison :</t>
  </si>
  <si>
    <t>Nb de paquet de 50</t>
  </si>
  <si>
    <t>Prix d'un paquet de 50</t>
  </si>
  <si>
    <t>Nb de paquet de 20</t>
  </si>
  <si>
    <t>Prix d'un paquet de 20</t>
  </si>
  <si>
    <t>Nb de paquet de 10</t>
  </si>
  <si>
    <t>Prix d'un paquet de 10</t>
  </si>
  <si>
    <t>TOTAL :</t>
  </si>
  <si>
    <t>Nb de paquet de 500</t>
  </si>
  <si>
    <t>Nb de paquet de 100</t>
  </si>
  <si>
    <t>Nb de paquet de 25</t>
  </si>
  <si>
    <t>Prix d'un paquet de 25</t>
  </si>
  <si>
    <t>Prix d'un paquet de 100</t>
  </si>
  <si>
    <t>Prix d'un paquet de 500</t>
  </si>
  <si>
    <t>multicolores</t>
  </si>
  <si>
    <t>Groupe</t>
  </si>
  <si>
    <t>Total</t>
  </si>
  <si>
    <t>Dragon</t>
  </si>
  <si>
    <t>RVB</t>
  </si>
  <si>
    <t>NB Max R</t>
  </si>
  <si>
    <t>NB Max O</t>
  </si>
  <si>
    <t>NB Max B</t>
  </si>
  <si>
    <t>NB Max V</t>
  </si>
  <si>
    <t>NB Max J</t>
  </si>
  <si>
    <t>NB Max RVB</t>
  </si>
  <si>
    <t>Paramètres</t>
  </si>
  <si>
    <t>Ualim</t>
  </si>
  <si>
    <t>UMinR</t>
  </si>
  <si>
    <t>UR</t>
  </si>
  <si>
    <t>UO</t>
  </si>
  <si>
    <t>UB</t>
  </si>
  <si>
    <t>UV</t>
  </si>
  <si>
    <t>UJ</t>
  </si>
  <si>
    <t>IR</t>
  </si>
  <si>
    <t>IO</t>
  </si>
  <si>
    <t>IB</t>
  </si>
  <si>
    <t>IV</t>
  </si>
  <si>
    <t>IJ</t>
  </si>
  <si>
    <t>IRVB_R</t>
  </si>
  <si>
    <t>IRVB_V</t>
  </si>
  <si>
    <t>Mailles R</t>
  </si>
  <si>
    <t>Mailles O</t>
  </si>
  <si>
    <t>Mailles B</t>
  </si>
  <si>
    <t>Mailles V</t>
  </si>
  <si>
    <t>Mailles J</t>
  </si>
  <si>
    <t>Mailles RVB</t>
  </si>
  <si>
    <t>Reste R</t>
  </si>
  <si>
    <t>Reste O</t>
  </si>
  <si>
    <t>Reste B</t>
  </si>
  <si>
    <t>Reste V</t>
  </si>
  <si>
    <t>Reste J</t>
  </si>
  <si>
    <t>Reste RVB</t>
  </si>
  <si>
    <t>Fusée + flamme</t>
  </si>
  <si>
    <t>Ecole</t>
  </si>
  <si>
    <t>Fusée</t>
  </si>
  <si>
    <t>Flamme</t>
  </si>
  <si>
    <t>Ecole 1</t>
  </si>
  <si>
    <t>Ecole 2</t>
  </si>
  <si>
    <t>Ecole 3</t>
  </si>
  <si>
    <t>Ecole 4</t>
  </si>
  <si>
    <t>E</t>
  </si>
  <si>
    <t>S</t>
  </si>
  <si>
    <t>P</t>
  </si>
  <si>
    <t>URVB_R</t>
  </si>
  <si>
    <t>URVB_V</t>
  </si>
  <si>
    <t>URVB_B</t>
  </si>
  <si>
    <t>Rmaille R</t>
  </si>
  <si>
    <t>Rmaille O</t>
  </si>
  <si>
    <t>Rmaille B</t>
  </si>
  <si>
    <t>Rmaille V</t>
  </si>
  <si>
    <t>Rmaille J</t>
  </si>
  <si>
    <t>Rmaille RVB_R</t>
  </si>
  <si>
    <t>Rmaille RVB_V</t>
  </si>
  <si>
    <t>Rmaille RVB_B</t>
  </si>
  <si>
    <t>R_Reste R</t>
  </si>
  <si>
    <t>R_Reste O</t>
  </si>
  <si>
    <t>R_Reste B</t>
  </si>
  <si>
    <t>R_Reste V</t>
  </si>
  <si>
    <t>R_Reste J</t>
  </si>
  <si>
    <t>NM R</t>
  </si>
  <si>
    <t>NM O</t>
  </si>
  <si>
    <t>NM B</t>
  </si>
  <si>
    <t>NM V</t>
  </si>
  <si>
    <t>NM J</t>
  </si>
  <si>
    <t>NB RVB</t>
  </si>
  <si>
    <t>IRVB</t>
  </si>
  <si>
    <t>I Total</t>
  </si>
  <si>
    <t>I Total 4 groupes</t>
  </si>
  <si>
    <t>I Total 10 groupes</t>
  </si>
  <si>
    <t>ESP</t>
  </si>
  <si>
    <t>P 4 groupes</t>
  </si>
  <si>
    <t>P 10 groupes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</si>
</sst>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rgb="FF21212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0" fillId="2" borderId="0" xfId="0" applyFill="1"/>
    <xf numFmtId="0" fontId="0" fillId="3" borderId="0" xfId="0" applyFill="1"/>
    <xf numFmtId="0" fontId="1" fillId="0" borderId="0" xfId="0" applyFont="1"/>
    <xf numFmtId="0" fontId="0" fillId="0" borderId="0" xfId="0" applyNumberFormat="1"/>
    <xf numFmtId="0" fontId="0" fillId="0" borderId="1" xfId="0" applyBorder="1"/>
    <xf numFmtId="0" fontId="0" fillId="0" borderId="1" xfId="0" applyNumberFormat="1" applyBorder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" fillId="0" borderId="0" xfId="1" applyAlignment="1">
      <alignment horizontal="center" wrapText="1"/>
    </xf>
  </cellXfs>
  <cellStyles count="2">
    <cellStyle name="Lien hypertexte" xfId="1" builtinId="8"/>
    <cellStyle name="Normal" xfId="0" builtinId="0"/>
  </cellStyles>
  <dxfs count="8">
    <dxf>
      <numFmt numFmtId="0" formatCode="General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0" formatCode="General"/>
    </dxf>
    <dxf>
      <numFmt numFmtId="0" formatCode="General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0" formatCode="General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0" formatCode="General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0" formatCode="General"/>
      <border diagonalUp="0" diagonalDown="0">
        <left style="thin">
          <color indexed="64"/>
        </left>
        <right/>
        <top/>
        <bottom/>
        <vertical/>
        <horizontal/>
      </border>
    </dxf>
    <dxf>
      <numFmt numFmtId="0" formatCode="General"/>
      <border diagonalUp="0" diagonalDown="0">
        <left style="thin">
          <color indexed="64"/>
        </left>
        <right/>
        <top/>
        <bottom/>
        <vertical/>
        <horizontal/>
      </border>
    </dxf>
    <dxf>
      <border diagonalUp="0" diagonalDown="0">
        <left style="thin">
          <color indexed="64"/>
        </left>
        <right/>
        <top/>
        <bottom/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au1" displayName="Tableau1" ref="A1:AL16" totalsRowShown="0">
  <autoFilter ref="A1:AL16"/>
  <tableColumns count="38">
    <tableColumn id="1" name="Groupe"/>
    <tableColumn id="2" name="Rouge" dataDxfId="7"/>
    <tableColumn id="3" name="Orange"/>
    <tableColumn id="4" name="Blanche"/>
    <tableColumn id="5" name="Verte"/>
    <tableColumn id="6" name="Jaune"/>
    <tableColumn id="7" name="RVB"/>
    <tableColumn id="8" name="Total">
      <calculatedColumnFormula>SUM(B2:G2)</calculatedColumnFormula>
    </tableColumn>
    <tableColumn id="10" name="Mailles R" dataDxfId="6">
      <calculatedColumnFormula>IF(Tableau1[[#This Row],[Rouge]]&lt;&gt;0,INT(Tableau1[[#This Row],[Rouge]]/A$28),"")</calculatedColumnFormula>
    </tableColumn>
    <tableColumn id="11" name="Mailles O">
      <calculatedColumnFormula>IF(Tableau1[[#This Row],[Orange]]&lt;&gt;0,INT(Tableau1[[#This Row],[Orange]]/B$28),"")</calculatedColumnFormula>
    </tableColumn>
    <tableColumn id="12" name="Mailles B">
      <calculatedColumnFormula>IF(Tableau1[[#This Row],[Blanche]]&lt;&gt;0,INT(Tableau1[[#This Row],[Blanche]]/C$28),"")</calculatedColumnFormula>
    </tableColumn>
    <tableColumn id="13" name="Mailles V">
      <calculatedColumnFormula>IF(Tableau1[[#This Row],[Verte]]&lt;&gt;0,INT(Tableau1[[#This Row],[Verte]]/D$28),"")</calculatedColumnFormula>
    </tableColumn>
    <tableColumn id="14" name="Mailles J">
      <calculatedColumnFormula>IF(Tableau1[[#This Row],[Jaune]]&lt;&gt;0,INT(Tableau1[[#This Row],[Jaune]]/E$28),"")</calculatedColumnFormula>
    </tableColumn>
    <tableColumn id="15" name="Mailles RVB">
      <calculatedColumnFormula>IF(Tableau1[[#This Row],[RVB]]&lt;&gt;0,INT(Tableau1[[#This Row],[RVB]]/F$28),"")</calculatedColumnFormula>
    </tableColumn>
    <tableColumn id="17" name="Reste R" dataDxfId="5">
      <calculatedColumnFormula>IF(Tableau1[[#This Row],[Rouge]]&lt;&gt;0,Tableau1[[#This Row],[Rouge]]-Tableau1[[#This Row],[Mailles R]]*A$28,"")</calculatedColumnFormula>
    </tableColumn>
    <tableColumn id="18" name="Reste O">
      <calculatedColumnFormula>IF(Tableau1[[#This Row],[Orange]]&lt;&gt;0,Tableau1[[#This Row],[Orange]]-Tableau1[[#This Row],[Mailles O]]*B$28,"")</calculatedColumnFormula>
    </tableColumn>
    <tableColumn id="19" name="Reste B">
      <calculatedColumnFormula>IF(Tableau1[[#This Row],[Blanche]]&lt;&gt;0,Tableau1[[#This Row],[Blanche]]-Tableau1[[#This Row],[Mailles B]]*C$28,"")</calculatedColumnFormula>
    </tableColumn>
    <tableColumn id="20" name="Reste V">
      <calculatedColumnFormula>IF(Tableau1[[#This Row],[Verte]]&lt;&gt;0,Tableau1[[#This Row],[Verte]]-Tableau1[[#This Row],[Mailles V]]*D$28,"")</calculatedColumnFormula>
    </tableColumn>
    <tableColumn id="21" name="Reste J">
      <calculatedColumnFormula>IF(Tableau1[[#This Row],[Jaune]]&lt;&gt;0,Tableau1[[#This Row],[Jaune]]-Tableau1[[#This Row],[Mailles J]]*E$28,"")</calculatedColumnFormula>
    </tableColumn>
    <tableColumn id="22" name="Reste RVB">
      <calculatedColumnFormula>IF(Tableau1[[#This Row],[RVB]]&lt;&gt;0,Tableau1[[#This Row],[RVB]]-Tableau1[[#This Row],[Mailles RVB]]*F$28,"")</calculatedColumnFormula>
    </tableColumn>
    <tableColumn id="24" name="R_Reste R" dataDxfId="4">
      <calculatedColumnFormula>IF(Tableau1[[#This Row],[Rouge]]&lt;&gt;0,IF(Tableau1[[#This Row],[Reste R]]&lt;&gt;0,($B$21-Tableau1[[#This Row],[Reste R]]*A$23)/A$25,""),"")</calculatedColumnFormula>
    </tableColumn>
    <tableColumn id="25" name="R_Reste O">
      <calculatedColumnFormula>IF(Tableau1[[#This Row],[Orange]]&lt;&gt;0,IF(Tableau1[[#This Row],[Reste O]]&lt;&gt;0,($B$21-Tableau1[[#This Row],[Reste O]]*B$23)/B$25,""),"")</calculatedColumnFormula>
    </tableColumn>
    <tableColumn id="26" name="R_Reste B">
      <calculatedColumnFormula>IF(Tableau1[[#This Row],[Blanche]]&lt;&gt;0,IF(Tableau1[[#This Row],[Reste B]]&lt;&gt;0,($B$21-Tableau1[[#This Row],[Reste B]]*C$23)/C$25,""),"")</calculatedColumnFormula>
    </tableColumn>
    <tableColumn id="27" name="R_Reste V">
      <calculatedColumnFormula>IF(Tableau1[[#This Row],[Verte]]&lt;&gt;0,IF(Tableau1[[#This Row],[Reste V]]&lt;&gt;0,($B$21-Tableau1[[#This Row],[Reste V]]*D$23)/D$25,""),"")</calculatedColumnFormula>
    </tableColumn>
    <tableColumn id="28" name="R_Reste J">
      <calculatedColumnFormula>IF(Tableau1[[#This Row],[Jaune]]&lt;&gt;0,IF(Tableau1[[#This Row],[Reste J]]&lt;&gt;0,($B$21-Tableau1[[#This Row],[Reste J]]*E$23)/E$25,""),"")</calculatedColumnFormula>
    </tableColumn>
    <tableColumn id="30" name="NM R" dataDxfId="3">
      <calculatedColumnFormula>IF(Tableau1[[#This Row],[Rouge]]&lt;&gt;0,Tableau1[[#This Row],[Mailles R]]+IF(Tableau1[[#This Row],[Reste R]]&gt;0,1,0),"")</calculatedColumnFormula>
    </tableColumn>
    <tableColumn id="31" name="NM O">
      <calculatedColumnFormula>IF(Tableau1[[#This Row],[Orange]]&lt;&gt;0,Tableau1[[#This Row],[Mailles O]]+IF(Tableau1[[#This Row],[Reste O]]&gt;0,1,0),"")</calculatedColumnFormula>
    </tableColumn>
    <tableColumn id="32" name="NM B">
      <calculatedColumnFormula>IF(Tableau1[[#This Row],[Blanche]]&lt;&gt;0,Tableau1[[#This Row],[Mailles B]]+IF(Tableau1[[#This Row],[Reste B]]&gt;0,1,0),"")</calculatedColumnFormula>
    </tableColumn>
    <tableColumn id="33" name="NM V">
      <calculatedColumnFormula>IF(Tableau1[[#This Row],[Verte]]&lt;&gt;0,Tableau1[[#This Row],[Mailles V]]+IF(Tableau1[[#This Row],[Reste V]]&gt;0,1,0),"")</calculatedColumnFormula>
    </tableColumn>
    <tableColumn id="34" name="NM J">
      <calculatedColumnFormula>IF(Tableau1[[#This Row],[Jaune]]&lt;&gt;0,Tableau1[[#This Row],[Mailles J]]+IF(Tableau1[[#This Row],[Reste J]]&gt;0,1,0),"")</calculatedColumnFormula>
    </tableColumn>
    <tableColumn id="35" name="NB RVB">
      <calculatedColumnFormula>IF(Tableau1[[#This Row],[RVB]]&lt;&gt;0,Tableau1[[#This Row],[Mailles RVB]]+IF(Tableau1[[#This Row],[Reste RVB]]&gt;0,1,0),"")</calculatedColumnFormula>
    </tableColumn>
    <tableColumn id="36" name="IR" dataDxfId="2">
      <calculatedColumnFormula>IF(Tableau1[[#This Row],[Rouge]]&lt;&gt;0,IF(Tableau1[[#This Row],[NM R]]&lt;&gt;"",Tableau1[[#This Row],[NM R]]*A$25,0),"")</calculatedColumnFormula>
    </tableColumn>
    <tableColumn id="37" name="IO">
      <calculatedColumnFormula>IF(Tableau1[[#This Row],[Orange]]&lt;&gt;0,IF(Tableau1[[#This Row],[NM O]]&lt;&gt;"",Tableau1[[#This Row],[NM O]]*B$25,0),"")</calculatedColumnFormula>
    </tableColumn>
    <tableColumn id="38" name="IB">
      <calculatedColumnFormula>IF(Tableau1[[#This Row],[Blanche]]&lt;&gt;0,IF(Tableau1[[#This Row],[NM B]]&lt;&gt;"",Tableau1[[#This Row],[NM B]]*C$25,0),"")</calculatedColumnFormula>
    </tableColumn>
    <tableColumn id="39" name="IV">
      <calculatedColumnFormula>IF(Tableau1[[#This Row],[Verte]]&lt;&gt;0,IF(Tableau1[[#This Row],[NM V]]&lt;&gt;"",Tableau1[[#This Row],[NM V]]*D$25,0),"")</calculatedColumnFormula>
    </tableColumn>
    <tableColumn id="40" name="IJ">
      <calculatedColumnFormula>IF(Tableau1[[#This Row],[Jaune]]&lt;&gt;0,IF(Tableau1[[#This Row],[NM J]]&lt;&gt;"",Tableau1[[#This Row],[NM J]]*E$25,0),"")</calculatedColumnFormula>
    </tableColumn>
    <tableColumn id="41" name="IRVB" dataDxfId="1">
      <calculatedColumnFormula>IF(Tableau1[[#This Row],[NB RVB]]&lt;&gt;"",Tableau1[[#This Row],[NB RVB]]*($F$25+$G$25+$H$25),"")</calculatedColumnFormula>
    </tableColumn>
    <tableColumn id="42" name="I Total" dataDxfId="0">
      <calculatedColumnFormula>SUM(Tableau1[[#This Row],[IR]:[IRVB]])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ebay.fr/itm/Led-3mm-super-bright-10-20-50-60-100-120-Pcs-6-couleurs-au-choix-/181337234760?pt=LH_DefaultDomain_71&amp;var=&amp;hash=item2a388a9d48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bay.fr/itm/Livraison-gratuite-LED-orange-3mm-de-10-a-1000pcs-orange-LED-/171564886479?pt=LH_DefaultDomain_71&amp;var=&amp;hash=item27f21069c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AL39"/>
  <sheetViews>
    <sheetView tabSelected="1" topLeftCell="A4" workbookViewId="0">
      <selection activeCell="I21" sqref="I21"/>
    </sheetView>
  </sheetViews>
  <sheetFormatPr baseColWidth="10" defaultRowHeight="15" x14ac:dyDescent="0.25"/>
  <cols>
    <col min="14" max="14" width="13.5703125" customWidth="1"/>
    <col min="20" max="20" width="12.140625" customWidth="1"/>
    <col min="21" max="21" width="11.85546875" customWidth="1"/>
    <col min="22" max="22" width="12.140625" customWidth="1"/>
    <col min="23" max="23" width="11.85546875" customWidth="1"/>
    <col min="24" max="24" width="12" customWidth="1"/>
  </cols>
  <sheetData>
    <row r="1" spans="1:38" x14ac:dyDescent="0.25">
      <c r="A1" t="s">
        <v>27</v>
      </c>
      <c r="B1" s="5" t="s">
        <v>3</v>
      </c>
      <c r="C1" t="s">
        <v>4</v>
      </c>
      <c r="D1" t="s">
        <v>2</v>
      </c>
      <c r="E1" t="s">
        <v>6</v>
      </c>
      <c r="F1" t="s">
        <v>5</v>
      </c>
      <c r="G1" t="s">
        <v>30</v>
      </c>
      <c r="H1" t="s">
        <v>28</v>
      </c>
      <c r="I1" s="5" t="s">
        <v>52</v>
      </c>
      <c r="J1" t="s">
        <v>53</v>
      </c>
      <c r="K1" t="s">
        <v>54</v>
      </c>
      <c r="L1" t="s">
        <v>55</v>
      </c>
      <c r="M1" t="s">
        <v>56</v>
      </c>
      <c r="N1" t="s">
        <v>57</v>
      </c>
      <c r="O1" s="5" t="s">
        <v>58</v>
      </c>
      <c r="P1" t="s">
        <v>59</v>
      </c>
      <c r="Q1" t="s">
        <v>60</v>
      </c>
      <c r="R1" t="s">
        <v>61</v>
      </c>
      <c r="S1" t="s">
        <v>62</v>
      </c>
      <c r="T1" t="s">
        <v>63</v>
      </c>
      <c r="U1" s="5" t="s">
        <v>86</v>
      </c>
      <c r="V1" t="s">
        <v>87</v>
      </c>
      <c r="W1" t="s">
        <v>88</v>
      </c>
      <c r="X1" t="s">
        <v>89</v>
      </c>
      <c r="Y1" t="s">
        <v>90</v>
      </c>
      <c r="Z1" s="5" t="s">
        <v>91</v>
      </c>
      <c r="AA1" t="s">
        <v>92</v>
      </c>
      <c r="AB1" t="s">
        <v>93</v>
      </c>
      <c r="AC1" t="s">
        <v>94</v>
      </c>
      <c r="AD1" t="s">
        <v>95</v>
      </c>
      <c r="AE1" t="s">
        <v>96</v>
      </c>
      <c r="AF1" s="5" t="s">
        <v>45</v>
      </c>
      <c r="AG1" t="s">
        <v>46</v>
      </c>
      <c r="AH1" t="s">
        <v>47</v>
      </c>
      <c r="AI1" t="s">
        <v>48</v>
      </c>
      <c r="AJ1" t="s">
        <v>49</v>
      </c>
      <c r="AK1" t="s">
        <v>97</v>
      </c>
      <c r="AL1" s="5" t="s">
        <v>98</v>
      </c>
    </row>
    <row r="2" spans="1:38" x14ac:dyDescent="0.25">
      <c r="A2" t="s">
        <v>29</v>
      </c>
      <c r="B2" s="5">
        <v>326</v>
      </c>
      <c r="C2">
        <v>212</v>
      </c>
      <c r="D2">
        <v>7</v>
      </c>
      <c r="E2">
        <v>3</v>
      </c>
      <c r="H2">
        <f>SUM(B2:G2)</f>
        <v>548</v>
      </c>
      <c r="I2" s="5">
        <f>IF(Tableau1[[#This Row],[Rouge]]&lt;&gt;0,INT(Tableau1[[#This Row],[Rouge]]/A$28),"")</f>
        <v>14</v>
      </c>
      <c r="J2">
        <f>IF(Tableau1[[#This Row],[Orange]]&lt;&gt;0,INT(Tableau1[[#This Row],[Orange]]/B$28),"")</f>
        <v>9</v>
      </c>
      <c r="K2">
        <f>IF(Tableau1[[#This Row],[Blanche]]&lt;&gt;0,INT(Tableau1[[#This Row],[Blanche]]/C$28),"")</f>
        <v>0</v>
      </c>
      <c r="L2">
        <f>IF(Tableau1[[#This Row],[Verte]]&lt;&gt;0,INT(Tableau1[[#This Row],[Verte]]/D$28),"")</f>
        <v>0</v>
      </c>
      <c r="M2" t="str">
        <f>IF(Tableau1[[#This Row],[Jaune]]&lt;&gt;0,INT(Tableau1[[#This Row],[Jaune]]/E$28),"")</f>
        <v/>
      </c>
      <c r="N2" t="str">
        <f>IF(Tableau1[[#This Row],[RVB]]&lt;&gt;0,INT(Tableau1[[#This Row],[RVB]]/F$28),"")</f>
        <v/>
      </c>
      <c r="O2" s="5">
        <f>IF(Tableau1[[#This Row],[Rouge]]&lt;&gt;0,Tableau1[[#This Row],[Rouge]]-Tableau1[[#This Row],[Mailles R]]*A$28,"")</f>
        <v>4</v>
      </c>
      <c r="P2">
        <f>IF(Tableau1[[#This Row],[Orange]]&lt;&gt;0,Tableau1[[#This Row],[Orange]]-Tableau1[[#This Row],[Mailles O]]*B$28,"")</f>
        <v>5</v>
      </c>
      <c r="Q2">
        <f>IF(Tableau1[[#This Row],[Blanche]]&lt;&gt;0,Tableau1[[#This Row],[Blanche]]-Tableau1[[#This Row],[Mailles B]]*C$28,"")</f>
        <v>7</v>
      </c>
      <c r="R2">
        <f>IF(Tableau1[[#This Row],[Verte]]&lt;&gt;0,Tableau1[[#This Row],[Verte]]-Tableau1[[#This Row],[Mailles V]]*D$28,"")</f>
        <v>3</v>
      </c>
      <c r="S2" t="str">
        <f>IF(Tableau1[[#This Row],[Jaune]]&lt;&gt;0,Tableau1[[#This Row],[Jaune]]-Tableau1[[#This Row],[Mailles J]]*E$28,"")</f>
        <v/>
      </c>
      <c r="T2" t="str">
        <f>IF(Tableau1[[#This Row],[RVB]]&lt;&gt;0,Tableau1[[#This Row],[RVB]]-Tableau1[[#This Row],[Mailles RVB]]*F$28,"")</f>
        <v/>
      </c>
      <c r="U2" s="5">
        <f>IF(Tableau1[[#This Row],[Rouge]]&lt;&gt;0,IF(Tableau1[[#This Row],[Reste R]]&lt;&gt;0,($B$21-Tableau1[[#This Row],[Reste R]]*A$23)/A$25,""),"")</f>
        <v>2000</v>
      </c>
      <c r="V2">
        <f>IF(Tableau1[[#This Row],[Orange]]&lt;&gt;0,IF(Tableau1[[#This Row],[Reste O]]&lt;&gt;0,($B$21-Tableau1[[#This Row],[Reste O]]*B$23)/B$25,""),"")</f>
        <v>1900</v>
      </c>
      <c r="W2">
        <f>IF(Tableau1[[#This Row],[Blanche]]&lt;&gt;0,IF(Tableau1[[#This Row],[Reste B]]&lt;&gt;0,($B$21-Tableau1[[#This Row],[Reste B]]*C$23)/C$25,""),"")</f>
        <v>1350</v>
      </c>
      <c r="X2">
        <f>IF(Tableau1[[#This Row],[Verte]]&lt;&gt;0,IF(Tableau1[[#This Row],[Reste V]]&lt;&gt;0,($B$21-Tableau1[[#This Row],[Reste V]]*D$23)/D$25,""),"")</f>
        <v>2100</v>
      </c>
      <c r="Y2" t="str">
        <f>IF(Tableau1[[#This Row],[Jaune]]&lt;&gt;0,IF(Tableau1[[#This Row],[Reste J]]&lt;&gt;0,($B$21-Tableau1[[#This Row],[Reste J]]*E$23)/E$25,""),"")</f>
        <v/>
      </c>
      <c r="Z2" s="5">
        <f>IF(Tableau1[[#This Row],[Rouge]]&lt;&gt;0,Tableau1[[#This Row],[Mailles R]]+IF(Tableau1[[#This Row],[Reste R]]&gt;0,1,0),"")</f>
        <v>15</v>
      </c>
      <c r="AA2">
        <f>IF(Tableau1[[#This Row],[Orange]]&lt;&gt;0,Tableau1[[#This Row],[Mailles O]]+IF(Tableau1[[#This Row],[Reste O]]&gt;0,1,0),"")</f>
        <v>10</v>
      </c>
      <c r="AB2">
        <f>IF(Tableau1[[#This Row],[Blanche]]&lt;&gt;0,Tableau1[[#This Row],[Mailles B]]+IF(Tableau1[[#This Row],[Reste B]]&gt;0,1,0),"")</f>
        <v>1</v>
      </c>
      <c r="AC2">
        <f>IF(Tableau1[[#This Row],[Verte]]&lt;&gt;0,Tableau1[[#This Row],[Mailles V]]+IF(Tableau1[[#This Row],[Reste V]]&gt;0,1,0),"")</f>
        <v>1</v>
      </c>
      <c r="AD2" t="str">
        <f>IF(Tableau1[[#This Row],[Jaune]]&lt;&gt;0,Tableau1[[#This Row],[Mailles J]]+IF(Tableau1[[#This Row],[Reste J]]&gt;0,1,0),"")</f>
        <v/>
      </c>
      <c r="AE2" t="str">
        <f>IF(Tableau1[[#This Row],[RVB]]&lt;&gt;0,Tableau1[[#This Row],[Mailles RVB]]+IF(Tableau1[[#This Row],[Reste RVB]]&gt;0,1,0),"")</f>
        <v/>
      </c>
      <c r="AF2" s="5">
        <f>IF(Tableau1[[#This Row],[Rouge]]&lt;&gt;0,IF(Tableau1[[#This Row],[NM R]]&lt;&gt;"",Tableau1[[#This Row],[NM R]]*A$25,0),"")</f>
        <v>0.3</v>
      </c>
      <c r="AG2">
        <f>IF(Tableau1[[#This Row],[Orange]]&lt;&gt;0,IF(Tableau1[[#This Row],[NM O]]&lt;&gt;"",Tableau1[[#This Row],[NM O]]*B$25,0),"")</f>
        <v>0.2</v>
      </c>
      <c r="AH2">
        <f>IF(Tableau1[[#This Row],[Blanche]]&lt;&gt;0,IF(Tableau1[[#This Row],[NM B]]&lt;&gt;"",Tableau1[[#This Row],[NM B]]*C$25,0),"")</f>
        <v>0.02</v>
      </c>
      <c r="AI2">
        <f>IF(Tableau1[[#This Row],[Verte]]&lt;&gt;0,IF(Tableau1[[#This Row],[NM V]]&lt;&gt;"",Tableau1[[#This Row],[NM V]]*D$25,0),"")</f>
        <v>0.02</v>
      </c>
      <c r="AJ2" t="str">
        <f>IF(Tableau1[[#This Row],[Jaune]]&lt;&gt;0,IF(Tableau1[[#This Row],[NM J]]&lt;&gt;"",Tableau1[[#This Row],[NM J]]*E$25,0),"")</f>
        <v/>
      </c>
      <c r="AK2" t="str">
        <f>IF(Tableau1[[#This Row],[NB RVB]]&lt;&gt;"",Tableau1[[#This Row],[NB RVB]]*($F$25+$G$25+$H$25),"")</f>
        <v/>
      </c>
      <c r="AL2" s="5">
        <f>SUM(Tableau1[[#This Row],[IR]:[IRVB]])</f>
        <v>0.54</v>
      </c>
    </row>
    <row r="3" spans="1:38" ht="15.75" x14ac:dyDescent="0.25">
      <c r="A3" s="3" t="s">
        <v>64</v>
      </c>
      <c r="B3" s="5">
        <v>116</v>
      </c>
      <c r="C3">
        <v>145</v>
      </c>
      <c r="D3">
        <v>35</v>
      </c>
      <c r="F3">
        <v>219</v>
      </c>
      <c r="H3">
        <f>SUM(B3:G3)</f>
        <v>515</v>
      </c>
      <c r="I3" s="5">
        <f>IF(Tableau1[[#This Row],[Rouge]]&lt;&gt;0,INT(Tableau1[[#This Row],[Rouge]]/A$28),"")</f>
        <v>5</v>
      </c>
      <c r="J3">
        <f>IF(Tableau1[[#This Row],[Orange]]&lt;&gt;0,INT(Tableau1[[#This Row],[Orange]]/B$28),"")</f>
        <v>6</v>
      </c>
      <c r="K3">
        <f>IF(Tableau1[[#This Row],[Blanche]]&lt;&gt;0,INT(Tableau1[[#This Row],[Blanche]]/C$28),"")</f>
        <v>2</v>
      </c>
      <c r="L3" t="str">
        <f>IF(Tableau1[[#This Row],[Verte]]&lt;&gt;0,INT(Tableau1[[#This Row],[Verte]]/D$28),"")</f>
        <v/>
      </c>
      <c r="M3">
        <f>IF(Tableau1[[#This Row],[Jaune]]&lt;&gt;0,INT(Tableau1[[#This Row],[Jaune]]/E$28),"")</f>
        <v>9</v>
      </c>
      <c r="N3" t="str">
        <f>IF(Tableau1[[#This Row],[RVB]]&lt;&gt;0,INT(Tableau1[[#This Row],[RVB]]/F$28),"")</f>
        <v/>
      </c>
      <c r="O3" s="5">
        <f>IF(Tableau1[[#This Row],[Rouge]]&lt;&gt;0,Tableau1[[#This Row],[Rouge]]-Tableau1[[#This Row],[Mailles R]]*A$28,"")</f>
        <v>1</v>
      </c>
      <c r="P3">
        <f>IF(Tableau1[[#This Row],[Orange]]&lt;&gt;0,Tableau1[[#This Row],[Orange]]-Tableau1[[#This Row],[Mailles O]]*B$28,"")</f>
        <v>7</v>
      </c>
      <c r="Q3">
        <f>IF(Tableau1[[#This Row],[Blanche]]&lt;&gt;0,Tableau1[[#This Row],[Blanche]]-Tableau1[[#This Row],[Mailles B]]*C$28,"")</f>
        <v>5</v>
      </c>
      <c r="R3" t="str">
        <f>IF(Tableau1[[#This Row],[Verte]]&lt;&gt;0,Tableau1[[#This Row],[Verte]]-Tableau1[[#This Row],[Mailles V]]*D$28,"")</f>
        <v/>
      </c>
      <c r="S3">
        <f>IF(Tableau1[[#This Row],[Jaune]]&lt;&gt;0,Tableau1[[#This Row],[Jaune]]-Tableau1[[#This Row],[Mailles J]]*E$28,"")</f>
        <v>12</v>
      </c>
      <c r="T3" t="str">
        <f>IF(Tableau1[[#This Row],[RVB]]&lt;&gt;0,Tableau1[[#This Row],[RVB]]-Tableau1[[#This Row],[Mailles RVB]]*F$28,"")</f>
        <v/>
      </c>
      <c r="U3" s="5">
        <f>IF(Tableau1[[#This Row],[Rouge]]&lt;&gt;0,IF(Tableau1[[#This Row],[Reste R]]&lt;&gt;0,($B$21-Tableau1[[#This Row],[Reste R]]*A$23)/A$25,""),"")</f>
        <v>2300</v>
      </c>
      <c r="V3">
        <f>IF(Tableau1[[#This Row],[Orange]]&lt;&gt;0,IF(Tableau1[[#This Row],[Reste O]]&lt;&gt;0,($B$21-Tableau1[[#This Row],[Reste O]]*B$23)/B$25,""),"")</f>
        <v>1700</v>
      </c>
      <c r="W3">
        <f>IF(Tableau1[[#This Row],[Blanche]]&lt;&gt;0,IF(Tableau1[[#This Row],[Reste B]]&lt;&gt;0,($B$21-Tableau1[[#This Row],[Reste B]]*C$23)/C$25,""),"")</f>
        <v>1650</v>
      </c>
      <c r="X3" t="str">
        <f>IF(Tableau1[[#This Row],[Verte]]&lt;&gt;0,IF(Tableau1[[#This Row],[Reste V]]&lt;&gt;0,($B$21-Tableau1[[#This Row],[Reste V]]*D$23)/D$25,""),"")</f>
        <v/>
      </c>
      <c r="Y3">
        <f>IF(Tableau1[[#This Row],[Jaune]]&lt;&gt;0,IF(Tableau1[[#This Row],[Reste J]]&lt;&gt;0,($B$21-Tableau1[[#This Row],[Reste J]]*E$23)/E$25,""),"")</f>
        <v>1200</v>
      </c>
      <c r="Z3" s="5">
        <f>IF(Tableau1[[#This Row],[Rouge]]&lt;&gt;0,Tableau1[[#This Row],[Mailles R]]+IF(Tableau1[[#This Row],[Reste R]]&gt;0,1,0),"")</f>
        <v>6</v>
      </c>
      <c r="AA3">
        <f>IF(Tableau1[[#This Row],[Orange]]&lt;&gt;0,Tableau1[[#This Row],[Mailles O]]+IF(Tableau1[[#This Row],[Reste O]]&gt;0,1,0),"")</f>
        <v>7</v>
      </c>
      <c r="AB3">
        <f>IF(Tableau1[[#This Row],[Blanche]]&lt;&gt;0,Tableau1[[#This Row],[Mailles B]]+IF(Tableau1[[#This Row],[Reste B]]&gt;0,1,0),"")</f>
        <v>3</v>
      </c>
      <c r="AC3" t="str">
        <f>IF(Tableau1[[#This Row],[Verte]]&lt;&gt;0,Tableau1[[#This Row],[Mailles V]]+IF(Tableau1[[#This Row],[Reste V]]&gt;0,1,0),"")</f>
        <v/>
      </c>
      <c r="AD3">
        <f>IF(Tableau1[[#This Row],[Jaune]]&lt;&gt;0,Tableau1[[#This Row],[Mailles J]]+IF(Tableau1[[#This Row],[Reste J]]&gt;0,1,0),"")</f>
        <v>10</v>
      </c>
      <c r="AE3" t="str">
        <f>IF(Tableau1[[#This Row],[RVB]]&lt;&gt;0,Tableau1[[#This Row],[Mailles RVB]]+IF(Tableau1[[#This Row],[Reste RVB]]&gt;0,1,0),"")</f>
        <v/>
      </c>
      <c r="AF3" s="5">
        <f>IF(Tableau1[[#This Row],[Rouge]]&lt;&gt;0,IF(Tableau1[[#This Row],[NM R]]&lt;&gt;"",Tableau1[[#This Row],[NM R]]*A$25,0),"")</f>
        <v>0.12</v>
      </c>
      <c r="AG3">
        <f>IF(Tableau1[[#This Row],[Orange]]&lt;&gt;0,IF(Tableau1[[#This Row],[NM O]]&lt;&gt;"",Tableau1[[#This Row],[NM O]]*B$25,0),"")</f>
        <v>0.14000000000000001</v>
      </c>
      <c r="AH3">
        <f>IF(Tableau1[[#This Row],[Blanche]]&lt;&gt;0,IF(Tableau1[[#This Row],[NM B]]&lt;&gt;"",Tableau1[[#This Row],[NM B]]*C$25,0),"")</f>
        <v>0.06</v>
      </c>
      <c r="AI3" t="str">
        <f>IF(Tableau1[[#This Row],[Verte]]&lt;&gt;0,IF(Tableau1[[#This Row],[NM V]]&lt;&gt;"",Tableau1[[#This Row],[NM V]]*D$25,0),"")</f>
        <v/>
      </c>
      <c r="AJ3">
        <f>IF(Tableau1[[#This Row],[Jaune]]&lt;&gt;0,IF(Tableau1[[#This Row],[NM J]]&lt;&gt;"",Tableau1[[#This Row],[NM J]]*E$25,0),"")</f>
        <v>0.2</v>
      </c>
      <c r="AK3" t="str">
        <f>IF(Tableau1[[#This Row],[NB RVB]]&lt;&gt;"",Tableau1[[#This Row],[NB RVB]]*($F$25+$G$25+$H$25),"")</f>
        <v/>
      </c>
      <c r="AL3" s="5">
        <f>SUM(Tableau1[[#This Row],[IR]:[IRVB]])</f>
        <v>0.52</v>
      </c>
    </row>
    <row r="4" spans="1:38" x14ac:dyDescent="0.25">
      <c r="A4" t="s">
        <v>65</v>
      </c>
      <c r="B4" s="5"/>
      <c r="D4">
        <v>284</v>
      </c>
      <c r="H4">
        <f>SUM(B4:G4)</f>
        <v>284</v>
      </c>
      <c r="I4" s="5" t="str">
        <f>IF(Tableau1[[#This Row],[Rouge]]&lt;&gt;0,INT(Tableau1[[#This Row],[Rouge]]/A$28),"")</f>
        <v/>
      </c>
      <c r="J4" t="str">
        <f>IF(Tableau1[[#This Row],[Orange]]&lt;&gt;0,INT(Tableau1[[#This Row],[Orange]]/B$28),"")</f>
        <v/>
      </c>
      <c r="K4">
        <f>IF(Tableau1[[#This Row],[Blanche]]&lt;&gt;0,INT(Tableau1[[#This Row],[Blanche]]/C$28),"")</f>
        <v>18</v>
      </c>
      <c r="L4" t="str">
        <f>IF(Tableau1[[#This Row],[Verte]]&lt;&gt;0,INT(Tableau1[[#This Row],[Verte]]/D$28),"")</f>
        <v/>
      </c>
      <c r="M4" t="str">
        <f>IF(Tableau1[[#This Row],[Jaune]]&lt;&gt;0,INT(Tableau1[[#This Row],[Jaune]]/E$28),"")</f>
        <v/>
      </c>
      <c r="N4" t="str">
        <f>IF(Tableau1[[#This Row],[RVB]]&lt;&gt;0,INT(Tableau1[[#This Row],[RVB]]/F$28),"")</f>
        <v/>
      </c>
      <c r="O4" s="5" t="str">
        <f>IF(Tableau1[[#This Row],[Rouge]]&lt;&gt;0,Tableau1[[#This Row],[Rouge]]-Tableau1[[#This Row],[Mailles R]]*A$28,"")</f>
        <v/>
      </c>
      <c r="P4" t="str">
        <f>IF(Tableau1[[#This Row],[Orange]]&lt;&gt;0,Tableau1[[#This Row],[Orange]]-Tableau1[[#This Row],[Mailles O]]*B$28,"")</f>
        <v/>
      </c>
      <c r="Q4">
        <f>IF(Tableau1[[#This Row],[Blanche]]&lt;&gt;0,Tableau1[[#This Row],[Blanche]]-Tableau1[[#This Row],[Mailles B]]*C$28,"")</f>
        <v>14</v>
      </c>
      <c r="R4" t="str">
        <f>IF(Tableau1[[#This Row],[Verte]]&lt;&gt;0,Tableau1[[#This Row],[Verte]]-Tableau1[[#This Row],[Mailles V]]*D$28,"")</f>
        <v/>
      </c>
      <c r="S4" t="str">
        <f>IF(Tableau1[[#This Row],[Jaune]]&lt;&gt;0,Tableau1[[#This Row],[Jaune]]-Tableau1[[#This Row],[Mailles J]]*E$28,"")</f>
        <v/>
      </c>
      <c r="T4" t="str">
        <f>IF(Tableau1[[#This Row],[RVB]]&lt;&gt;0,Tableau1[[#This Row],[RVB]]-Tableau1[[#This Row],[Mailles RVB]]*F$28,"")</f>
        <v/>
      </c>
      <c r="U4" s="5" t="str">
        <f>IF(Tableau1[[#This Row],[Rouge]]&lt;&gt;0,IF(Tableau1[[#This Row],[Reste R]]&lt;&gt;0,($B$21-Tableau1[[#This Row],[Reste R]]*A$23)/A$25,""),"")</f>
        <v/>
      </c>
      <c r="V4" t="str">
        <f>IF(Tableau1[[#This Row],[Orange]]&lt;&gt;0,IF(Tableau1[[#This Row],[Reste O]]&lt;&gt;0,($B$21-Tableau1[[#This Row],[Reste O]]*B$23)/B$25,""),"")</f>
        <v/>
      </c>
      <c r="W4">
        <f>IF(Tableau1[[#This Row],[Blanche]]&lt;&gt;0,IF(Tableau1[[#This Row],[Reste B]]&lt;&gt;0,($B$21-Tableau1[[#This Row],[Reste B]]*C$23)/C$25,""),"")</f>
        <v>300</v>
      </c>
      <c r="X4" t="str">
        <f>IF(Tableau1[[#This Row],[Verte]]&lt;&gt;0,IF(Tableau1[[#This Row],[Reste V]]&lt;&gt;0,($B$21-Tableau1[[#This Row],[Reste V]]*D$23)/D$25,""),"")</f>
        <v/>
      </c>
      <c r="Y4" t="str">
        <f>IF(Tableau1[[#This Row],[Jaune]]&lt;&gt;0,IF(Tableau1[[#This Row],[Reste J]]&lt;&gt;0,($B$21-Tableau1[[#This Row],[Reste J]]*E$23)/E$25,""),"")</f>
        <v/>
      </c>
      <c r="Z4" s="5" t="str">
        <f>IF(Tableau1[[#This Row],[Rouge]]&lt;&gt;0,Tableau1[[#This Row],[Mailles R]]+IF(Tableau1[[#This Row],[Reste R]]&gt;0,1,0),"")</f>
        <v/>
      </c>
      <c r="AA4" t="str">
        <f>IF(Tableau1[[#This Row],[Orange]]&lt;&gt;0,Tableau1[[#This Row],[Mailles O]]+IF(Tableau1[[#This Row],[Reste O]]&gt;0,1,0),"")</f>
        <v/>
      </c>
      <c r="AB4">
        <f>IF(Tableau1[[#This Row],[Blanche]]&lt;&gt;0,Tableau1[[#This Row],[Mailles B]]+IF(Tableau1[[#This Row],[Reste B]]&gt;0,1,0),"")</f>
        <v>19</v>
      </c>
      <c r="AC4" t="str">
        <f>IF(Tableau1[[#This Row],[Verte]]&lt;&gt;0,Tableau1[[#This Row],[Mailles V]]+IF(Tableau1[[#This Row],[Reste V]]&gt;0,1,0),"")</f>
        <v/>
      </c>
      <c r="AD4" t="str">
        <f>IF(Tableau1[[#This Row],[Jaune]]&lt;&gt;0,Tableau1[[#This Row],[Mailles J]]+IF(Tableau1[[#This Row],[Reste J]]&gt;0,1,0),"")</f>
        <v/>
      </c>
      <c r="AE4" t="str">
        <f>IF(Tableau1[[#This Row],[RVB]]&lt;&gt;0,Tableau1[[#This Row],[Mailles RVB]]+IF(Tableau1[[#This Row],[Reste RVB]]&gt;0,1,0),"")</f>
        <v/>
      </c>
      <c r="AF4" s="5" t="str">
        <f>IF(Tableau1[[#This Row],[Rouge]]&lt;&gt;0,IF(Tableau1[[#This Row],[NM R]]&lt;&gt;"",Tableau1[[#This Row],[NM R]]*A$25,0),"")</f>
        <v/>
      </c>
      <c r="AG4" t="str">
        <f>IF(Tableau1[[#This Row],[Orange]]&lt;&gt;0,IF(Tableau1[[#This Row],[NM O]]&lt;&gt;"",Tableau1[[#This Row],[NM O]]*B$25,0),"")</f>
        <v/>
      </c>
      <c r="AH4">
        <f>IF(Tableau1[[#This Row],[Blanche]]&lt;&gt;0,IF(Tableau1[[#This Row],[NM B]]&lt;&gt;"",Tableau1[[#This Row],[NM B]]*C$25,0),"")</f>
        <v>0.38</v>
      </c>
      <c r="AI4" t="str">
        <f>IF(Tableau1[[#This Row],[Verte]]&lt;&gt;0,IF(Tableau1[[#This Row],[NM V]]&lt;&gt;"",Tableau1[[#This Row],[NM V]]*D$25,0),"")</f>
        <v/>
      </c>
      <c r="AJ4" t="str">
        <f>IF(Tableau1[[#This Row],[Jaune]]&lt;&gt;0,IF(Tableau1[[#This Row],[NM J]]&lt;&gt;"",Tableau1[[#This Row],[NM J]]*E$25,0),"")</f>
        <v/>
      </c>
      <c r="AK4" t="str">
        <f>IF(Tableau1[[#This Row],[NB RVB]]&lt;&gt;"",Tableau1[[#This Row],[NB RVB]]*($F$25+$G$25+$H$25),"")</f>
        <v/>
      </c>
      <c r="AL4" s="5">
        <f>SUM(Tableau1[[#This Row],[IR]:[IRVB]])</f>
        <v>0.38</v>
      </c>
    </row>
    <row r="5" spans="1:38" x14ac:dyDescent="0.25">
      <c r="A5" t="s">
        <v>101</v>
      </c>
      <c r="B5" s="5"/>
      <c r="G5">
        <v>125</v>
      </c>
      <c r="H5">
        <f>SUM(B5:G5)</f>
        <v>125</v>
      </c>
      <c r="I5" s="6" t="str">
        <f>IF(Tableau1[[#This Row],[Rouge]]&lt;&gt;0,INT(Tableau1[[#This Row],[Rouge]]/A$28),"")</f>
        <v/>
      </c>
      <c r="J5" t="str">
        <f>IF(Tableau1[[#This Row],[Orange]]&lt;&gt;0,INT(Tableau1[[#This Row],[Orange]]/B$28),"")</f>
        <v/>
      </c>
      <c r="K5" t="str">
        <f>IF(Tableau1[[#This Row],[Blanche]]&lt;&gt;0,INT(Tableau1[[#This Row],[Blanche]]/C$28),"")</f>
        <v/>
      </c>
      <c r="L5" t="str">
        <f>IF(Tableau1[[#This Row],[Verte]]&lt;&gt;0,INT(Tableau1[[#This Row],[Verte]]/D$28),"")</f>
        <v/>
      </c>
      <c r="M5" t="str">
        <f>IF(Tableau1[[#This Row],[Jaune]]&lt;&gt;0,INT(Tableau1[[#This Row],[Jaune]]/E$28),"")</f>
        <v/>
      </c>
      <c r="N5">
        <f>IF(Tableau1[[#This Row],[RVB]]&lt;&gt;0,INT(Tableau1[[#This Row],[RVB]]/F$28),"")</f>
        <v>125</v>
      </c>
      <c r="O5" s="6" t="str">
        <f>IF(Tableau1[[#This Row],[Rouge]]&lt;&gt;0,Tableau1[[#This Row],[Rouge]]-Tableau1[[#This Row],[Mailles R]]*A$28,"")</f>
        <v/>
      </c>
      <c r="P5" t="str">
        <f>IF(Tableau1[[#This Row],[Orange]]&lt;&gt;0,Tableau1[[#This Row],[Orange]]-Tableau1[[#This Row],[Mailles O]]*B$28,"")</f>
        <v/>
      </c>
      <c r="Q5" t="str">
        <f>IF(Tableau1[[#This Row],[Blanche]]&lt;&gt;0,Tableau1[[#This Row],[Blanche]]-Tableau1[[#This Row],[Mailles B]]*C$28,"")</f>
        <v/>
      </c>
      <c r="R5" t="str">
        <f>IF(Tableau1[[#This Row],[Verte]]&lt;&gt;0,Tableau1[[#This Row],[Verte]]-Tableau1[[#This Row],[Mailles V]]*D$28,"")</f>
        <v/>
      </c>
      <c r="S5" t="str">
        <f>IF(Tableau1[[#This Row],[Jaune]]&lt;&gt;0,Tableau1[[#This Row],[Jaune]]-Tableau1[[#This Row],[Mailles J]]*E$28,"")</f>
        <v/>
      </c>
      <c r="T5">
        <f>IF(Tableau1[[#This Row],[RVB]]&lt;&gt;0,Tableau1[[#This Row],[RVB]]-Tableau1[[#This Row],[Mailles RVB]]*F$28,"")</f>
        <v>0</v>
      </c>
      <c r="U5" s="6" t="str">
        <f>IF(Tableau1[[#This Row],[Rouge]]&lt;&gt;0,IF(Tableau1[[#This Row],[Reste R]]&lt;&gt;0,($B$21-Tableau1[[#This Row],[Reste R]]*A$23)/A$25,""),"")</f>
        <v/>
      </c>
      <c r="V5" t="str">
        <f>IF(Tableau1[[#This Row],[Orange]]&lt;&gt;0,IF(Tableau1[[#This Row],[Reste O]]&lt;&gt;0,($B$21-Tableau1[[#This Row],[Reste O]]*B$23)/B$25,""),"")</f>
        <v/>
      </c>
      <c r="W5" t="str">
        <f>IF(Tableau1[[#This Row],[Blanche]]&lt;&gt;0,IF(Tableau1[[#This Row],[Reste B]]&lt;&gt;0,($B$21-Tableau1[[#This Row],[Reste B]]*C$23)/C$25,""),"")</f>
        <v/>
      </c>
      <c r="X5" t="str">
        <f>IF(Tableau1[[#This Row],[Verte]]&lt;&gt;0,IF(Tableau1[[#This Row],[Reste V]]&lt;&gt;0,($B$21-Tableau1[[#This Row],[Reste V]]*D$23)/D$25,""),"")</f>
        <v/>
      </c>
      <c r="Y5" t="str">
        <f>IF(Tableau1[[#This Row],[Jaune]]&lt;&gt;0,IF(Tableau1[[#This Row],[Reste J]]&lt;&gt;0,($B$21-Tableau1[[#This Row],[Reste J]]*E$23)/E$25,""),"")</f>
        <v/>
      </c>
      <c r="Z5" s="6" t="str">
        <f>IF(Tableau1[[#This Row],[Rouge]]&lt;&gt;0,Tableau1[[#This Row],[Mailles R]]+IF(Tableau1[[#This Row],[Reste R]]&gt;0,1,0),"")</f>
        <v/>
      </c>
      <c r="AA5" t="str">
        <f>IF(Tableau1[[#This Row],[Orange]]&lt;&gt;0,Tableau1[[#This Row],[Mailles O]]+IF(Tableau1[[#This Row],[Reste O]]&gt;0,1,0),"")</f>
        <v/>
      </c>
      <c r="AB5" t="str">
        <f>IF(Tableau1[[#This Row],[Blanche]]&lt;&gt;0,Tableau1[[#This Row],[Mailles B]]+IF(Tableau1[[#This Row],[Reste B]]&gt;0,1,0),"")</f>
        <v/>
      </c>
      <c r="AC5" t="str">
        <f>IF(Tableau1[[#This Row],[Verte]]&lt;&gt;0,Tableau1[[#This Row],[Mailles V]]+IF(Tableau1[[#This Row],[Reste V]]&gt;0,1,0),"")</f>
        <v/>
      </c>
      <c r="AD5" t="str">
        <f>IF(Tableau1[[#This Row],[Jaune]]&lt;&gt;0,Tableau1[[#This Row],[Mailles J]]+IF(Tableau1[[#This Row],[Reste J]]&gt;0,1,0),"")</f>
        <v/>
      </c>
      <c r="AE5">
        <f>IF(Tableau1[[#This Row],[RVB]]&lt;&gt;0,Tableau1[[#This Row],[Mailles RVB]]+IF(Tableau1[[#This Row],[Reste RVB]]&gt;0,1,0),"")</f>
        <v>125</v>
      </c>
      <c r="AF5" s="5" t="str">
        <f>IF(Tableau1[[#This Row],[Rouge]]&lt;&gt;0,IF(Tableau1[[#This Row],[NM R]]&lt;&gt;"",Tableau1[[#This Row],[NM R]]*A$25,0),"")</f>
        <v/>
      </c>
      <c r="AG5" t="str">
        <f>IF(Tableau1[[#This Row],[Orange]]&lt;&gt;0,IF(Tableau1[[#This Row],[NM O]]&lt;&gt;"",Tableau1[[#This Row],[NM O]]*B$25,0),"")</f>
        <v/>
      </c>
      <c r="AH5" t="str">
        <f>IF(Tableau1[[#This Row],[Blanche]]&lt;&gt;0,IF(Tableau1[[#This Row],[NM B]]&lt;&gt;"",Tableau1[[#This Row],[NM B]]*C$25,0),"")</f>
        <v/>
      </c>
      <c r="AI5" t="str">
        <f>IF(Tableau1[[#This Row],[Verte]]&lt;&gt;0,IF(Tableau1[[#This Row],[NM V]]&lt;&gt;"",Tableau1[[#This Row],[NM V]]*D$25,0),"")</f>
        <v/>
      </c>
      <c r="AJ5" t="str">
        <f>IF(Tableau1[[#This Row],[Jaune]]&lt;&gt;0,IF(Tableau1[[#This Row],[NM J]]&lt;&gt;"",Tableau1[[#This Row],[NM J]]*E$25,0),"")</f>
        <v/>
      </c>
      <c r="AK5" s="4">
        <f>IF(Tableau1[[#This Row],[NB RVB]]&lt;&gt;"",Tableau1[[#This Row],[NB RVB]]*($F$25+$G$25+$H$25),"")</f>
        <v>7.5</v>
      </c>
      <c r="AL5" s="6">
        <f>SUM(Tableau1[[#This Row],[IR]:[IRVB]])</f>
        <v>7.5</v>
      </c>
    </row>
    <row r="6" spans="1:38" x14ac:dyDescent="0.25">
      <c r="B6" s="5"/>
      <c r="I6" s="5" t="str">
        <f>IF(Tableau1[[#This Row],[Rouge]]&lt;&gt;0,INT(Tableau1[[#This Row],[Rouge]]/A$28),"")</f>
        <v/>
      </c>
      <c r="J6" t="str">
        <f>IF(Tableau1[[#This Row],[Orange]]&lt;&gt;0,INT(Tableau1[[#This Row],[Orange]]/B$28),"")</f>
        <v/>
      </c>
      <c r="K6" t="str">
        <f>IF(Tableau1[[#This Row],[Blanche]]&lt;&gt;0,INT(Tableau1[[#This Row],[Blanche]]/C$28),"")</f>
        <v/>
      </c>
      <c r="L6" t="str">
        <f>IF(Tableau1[[#This Row],[Verte]]&lt;&gt;0,INT(Tableau1[[#This Row],[Verte]]/D$28),"")</f>
        <v/>
      </c>
      <c r="M6" t="str">
        <f>IF(Tableau1[[#This Row],[Jaune]]&lt;&gt;0,INT(Tableau1[[#This Row],[Jaune]]/E$28),"")</f>
        <v/>
      </c>
      <c r="N6" t="str">
        <f>IF(Tableau1[[#This Row],[RVB]]&lt;&gt;0,INT(Tableau1[[#This Row],[RVB]]/F$28),"")</f>
        <v/>
      </c>
      <c r="O6" s="5" t="str">
        <f>IF(Tableau1[[#This Row],[Rouge]]&lt;&gt;0,Tableau1[[#This Row],[Rouge]]-Tableau1[[#This Row],[Mailles R]]*A$28,"")</f>
        <v/>
      </c>
      <c r="P6" t="str">
        <f>IF(Tableau1[[#This Row],[Orange]]&lt;&gt;0,Tableau1[[#This Row],[Orange]]-Tableau1[[#This Row],[Mailles O]]*B$28,"")</f>
        <v/>
      </c>
      <c r="Q6" t="str">
        <f>IF(Tableau1[[#This Row],[Blanche]]&lt;&gt;0,Tableau1[[#This Row],[Blanche]]-Tableau1[[#This Row],[Mailles B]]*C$28,"")</f>
        <v/>
      </c>
      <c r="R6" t="str">
        <f>IF(Tableau1[[#This Row],[Verte]]&lt;&gt;0,Tableau1[[#This Row],[Verte]]-Tableau1[[#This Row],[Mailles V]]*D$28,"")</f>
        <v/>
      </c>
      <c r="S6" t="str">
        <f>IF(Tableau1[[#This Row],[Jaune]]&lt;&gt;0,Tableau1[[#This Row],[Jaune]]-Tableau1[[#This Row],[Mailles J]]*E$28,"")</f>
        <v/>
      </c>
      <c r="T6" t="str">
        <f>IF(Tableau1[[#This Row],[RVB]]&lt;&gt;0,Tableau1[[#This Row],[RVB]]-Tableau1[[#This Row],[Mailles RVB]]*F$28,"")</f>
        <v/>
      </c>
      <c r="U6" s="5" t="str">
        <f>IF(Tableau1[[#This Row],[Rouge]]&lt;&gt;0,IF(Tableau1[[#This Row],[Reste R]]&lt;&gt;0,($B$21-Tableau1[[#This Row],[Reste R]]*A$23)/A$25,""),"")</f>
        <v/>
      </c>
      <c r="V6" t="str">
        <f>IF(Tableau1[[#This Row],[Orange]]&lt;&gt;0,IF(Tableau1[[#This Row],[Reste O]]&lt;&gt;0,($B$21-Tableau1[[#This Row],[Reste O]]*B$23)/B$25,""),"")</f>
        <v/>
      </c>
      <c r="W6" t="str">
        <f>IF(Tableau1[[#This Row],[Blanche]]&lt;&gt;0,IF(Tableau1[[#This Row],[Reste B]]&lt;&gt;0,($B$21-Tableau1[[#This Row],[Reste B]]*C$23)/C$25,""),"")</f>
        <v/>
      </c>
      <c r="X6" t="str">
        <f>IF(Tableau1[[#This Row],[Verte]]&lt;&gt;0,IF(Tableau1[[#This Row],[Reste V]]&lt;&gt;0,($B$21-Tableau1[[#This Row],[Reste V]]*D$23)/D$25,""),"")</f>
        <v/>
      </c>
      <c r="Y6" t="str">
        <f>IF(Tableau1[[#This Row],[Jaune]]&lt;&gt;0,IF(Tableau1[[#This Row],[Reste J]]&lt;&gt;0,($B$21-Tableau1[[#This Row],[Reste J]]*E$23)/E$25,""),"")</f>
        <v/>
      </c>
      <c r="Z6" s="5" t="str">
        <f>IF(Tableau1[[#This Row],[Rouge]]&lt;&gt;0,Tableau1[[#This Row],[Mailles R]]+IF(Tableau1[[#This Row],[Reste R]]&gt;0,1,0),"")</f>
        <v/>
      </c>
      <c r="AA6" t="str">
        <f>IF(Tableau1[[#This Row],[Orange]]&lt;&gt;0,Tableau1[[#This Row],[Mailles O]]+IF(Tableau1[[#This Row],[Reste O]]&gt;0,1,0),"")</f>
        <v/>
      </c>
      <c r="AB6" t="str">
        <f>IF(Tableau1[[#This Row],[Blanche]]&lt;&gt;0,Tableau1[[#This Row],[Mailles B]]+IF(Tableau1[[#This Row],[Reste B]]&gt;0,1,0),"")</f>
        <v/>
      </c>
      <c r="AC6" t="str">
        <f>IF(Tableau1[[#This Row],[Verte]]&lt;&gt;0,Tableau1[[#This Row],[Mailles V]]+IF(Tableau1[[#This Row],[Reste V]]&gt;0,1,0),"")</f>
        <v/>
      </c>
      <c r="AD6" t="str">
        <f>IF(Tableau1[[#This Row],[Jaune]]&lt;&gt;0,Tableau1[[#This Row],[Mailles J]]+IF(Tableau1[[#This Row],[Reste J]]&gt;0,1,0),"")</f>
        <v/>
      </c>
      <c r="AE6" t="str">
        <f>IF(Tableau1[[#This Row],[RVB]]&lt;&gt;0,Tableau1[[#This Row],[Mailles RVB]]+IF(Tableau1[[#This Row],[Reste RVB]]&gt;0,1,0),"")</f>
        <v/>
      </c>
      <c r="AF6" s="5" t="str">
        <f>IF(Tableau1[[#This Row],[Rouge]]&lt;&gt;0,IF(Tableau1[[#This Row],[NM R]]&lt;&gt;"",Tableau1[[#This Row],[NM R]]*A$25,0),"")</f>
        <v/>
      </c>
      <c r="AG6" t="str">
        <f>IF(Tableau1[[#This Row],[Orange]]&lt;&gt;0,IF(Tableau1[[#This Row],[NM O]]&lt;&gt;"",Tableau1[[#This Row],[NM O]]*B$25,0),"")</f>
        <v/>
      </c>
      <c r="AH6" t="str">
        <f>IF(Tableau1[[#This Row],[Blanche]]&lt;&gt;0,IF(Tableau1[[#This Row],[NM B]]&lt;&gt;"",Tableau1[[#This Row],[NM B]]*C$25,0),"")</f>
        <v/>
      </c>
      <c r="AI6" t="str">
        <f>IF(Tableau1[[#This Row],[Verte]]&lt;&gt;0,IF(Tableau1[[#This Row],[NM V]]&lt;&gt;"",Tableau1[[#This Row],[NM V]]*D$25,0),"")</f>
        <v/>
      </c>
      <c r="AJ6" t="str">
        <f>IF(Tableau1[[#This Row],[Jaune]]&lt;&gt;0,IF(Tableau1[[#This Row],[NM J]]&lt;&gt;"",Tableau1[[#This Row],[NM J]]*E$25,0),"")</f>
        <v/>
      </c>
      <c r="AK6" t="str">
        <f>IF(Tableau1[[#This Row],[NB RVB]]&lt;&gt;"",Tableau1[[#This Row],[NB RVB]]*($F$25+$G$25+$H$25),"")</f>
        <v/>
      </c>
      <c r="AL6" s="5">
        <f>SUM(Tableau1[[#This Row],[IR]:[IRVB]])</f>
        <v>0</v>
      </c>
    </row>
    <row r="7" spans="1:38" x14ac:dyDescent="0.25">
      <c r="A7" t="s">
        <v>29</v>
      </c>
      <c r="B7" s="5">
        <v>326</v>
      </c>
      <c r="C7">
        <v>212</v>
      </c>
      <c r="D7">
        <v>7</v>
      </c>
      <c r="E7">
        <v>3</v>
      </c>
      <c r="H7">
        <f t="shared" ref="H7:H16" si="0">SUM(B7:G7)</f>
        <v>548</v>
      </c>
      <c r="I7" s="5">
        <f>IF(Tableau1[[#This Row],[Rouge]]&lt;&gt;0,INT(Tableau1[[#This Row],[Rouge]]/A$28),"")</f>
        <v>14</v>
      </c>
      <c r="J7">
        <f>IF(Tableau1[[#This Row],[Orange]]&lt;&gt;0,INT(Tableau1[[#This Row],[Orange]]/B$28),"")</f>
        <v>9</v>
      </c>
      <c r="K7">
        <f>IF(Tableau1[[#This Row],[Blanche]]&lt;&gt;0,INT(Tableau1[[#This Row],[Blanche]]/C$28),"")</f>
        <v>0</v>
      </c>
      <c r="L7">
        <f>IF(Tableau1[[#This Row],[Verte]]&lt;&gt;0,INT(Tableau1[[#This Row],[Verte]]/D$28),"")</f>
        <v>0</v>
      </c>
      <c r="M7" t="str">
        <f>IF(Tableau1[[#This Row],[Jaune]]&lt;&gt;0,INT(Tableau1[[#This Row],[Jaune]]/E$28),"")</f>
        <v/>
      </c>
      <c r="N7" t="str">
        <f>IF(Tableau1[[#This Row],[RVB]]&lt;&gt;0,INT(Tableau1[[#This Row],[RVB]]/F$28),"")</f>
        <v/>
      </c>
      <c r="O7" s="5">
        <f>IF(Tableau1[[#This Row],[Rouge]]&lt;&gt;0,Tableau1[[#This Row],[Rouge]]-Tableau1[[#This Row],[Mailles R]]*A$28,"")</f>
        <v>4</v>
      </c>
      <c r="P7">
        <f>IF(Tableau1[[#This Row],[Orange]]&lt;&gt;0,Tableau1[[#This Row],[Orange]]-Tableau1[[#This Row],[Mailles O]]*B$28,"")</f>
        <v>5</v>
      </c>
      <c r="Q7">
        <f>IF(Tableau1[[#This Row],[Blanche]]&lt;&gt;0,Tableau1[[#This Row],[Blanche]]-Tableau1[[#This Row],[Mailles B]]*C$28,"")</f>
        <v>7</v>
      </c>
      <c r="R7">
        <f>IF(Tableau1[[#This Row],[Verte]]&lt;&gt;0,Tableau1[[#This Row],[Verte]]-Tableau1[[#This Row],[Mailles V]]*D$28,"")</f>
        <v>3</v>
      </c>
      <c r="S7" t="str">
        <f>IF(Tableau1[[#This Row],[Jaune]]&lt;&gt;0,Tableau1[[#This Row],[Jaune]]-Tableau1[[#This Row],[Mailles J]]*E$28,"")</f>
        <v/>
      </c>
      <c r="T7" t="str">
        <f>IF(Tableau1[[#This Row],[RVB]]&lt;&gt;0,Tableau1[[#This Row],[RVB]]-Tableau1[[#This Row],[Mailles RVB]]*F$28,"")</f>
        <v/>
      </c>
      <c r="U7" s="5">
        <f>IF(Tableau1[[#This Row],[Rouge]]&lt;&gt;0,IF(Tableau1[[#This Row],[Reste R]]&lt;&gt;0,($B$21-Tableau1[[#This Row],[Reste R]]*A$23)/A$25,""),"")</f>
        <v>2000</v>
      </c>
      <c r="V7">
        <f>IF(Tableau1[[#This Row],[Orange]]&lt;&gt;0,IF(Tableau1[[#This Row],[Reste O]]&lt;&gt;0,($B$21-Tableau1[[#This Row],[Reste O]]*B$23)/B$25,""),"")</f>
        <v>1900</v>
      </c>
      <c r="W7">
        <f>IF(Tableau1[[#This Row],[Blanche]]&lt;&gt;0,IF(Tableau1[[#This Row],[Reste B]]&lt;&gt;0,($B$21-Tableau1[[#This Row],[Reste B]]*C$23)/C$25,""),"")</f>
        <v>1350</v>
      </c>
      <c r="X7">
        <f>IF(Tableau1[[#This Row],[Verte]]&lt;&gt;0,IF(Tableau1[[#This Row],[Reste V]]&lt;&gt;0,($B$21-Tableau1[[#This Row],[Reste V]]*D$23)/D$25,""),"")</f>
        <v>2100</v>
      </c>
      <c r="Y7" t="str">
        <f>IF(Tableau1[[#This Row],[Jaune]]&lt;&gt;0,IF(Tableau1[[#This Row],[Reste J]]&lt;&gt;0,($B$21-Tableau1[[#This Row],[Reste J]]*E$23)/E$25,""),"")</f>
        <v/>
      </c>
      <c r="Z7" s="5">
        <f>IF(Tableau1[[#This Row],[Rouge]]&lt;&gt;0,Tableau1[[#This Row],[Mailles R]]+IF(Tableau1[[#This Row],[Reste R]]&gt;0,1,0),"")</f>
        <v>15</v>
      </c>
      <c r="AA7">
        <f>IF(Tableau1[[#This Row],[Orange]]&lt;&gt;0,Tableau1[[#This Row],[Mailles O]]+IF(Tableau1[[#This Row],[Reste O]]&gt;0,1,0),"")</f>
        <v>10</v>
      </c>
      <c r="AB7">
        <f>IF(Tableau1[[#This Row],[Blanche]]&lt;&gt;0,Tableau1[[#This Row],[Mailles B]]+IF(Tableau1[[#This Row],[Reste B]]&gt;0,1,0),"")</f>
        <v>1</v>
      </c>
      <c r="AC7">
        <f>IF(Tableau1[[#This Row],[Verte]]&lt;&gt;0,Tableau1[[#This Row],[Mailles V]]+IF(Tableau1[[#This Row],[Reste V]]&gt;0,1,0),"")</f>
        <v>1</v>
      </c>
      <c r="AD7" t="str">
        <f>IF(Tableau1[[#This Row],[Jaune]]&lt;&gt;0,Tableau1[[#This Row],[Mailles J]]+IF(Tableau1[[#This Row],[Reste J]]&gt;0,1,0),"")</f>
        <v/>
      </c>
      <c r="AE7" t="str">
        <f>IF(Tableau1[[#This Row],[RVB]]&lt;&gt;0,Tableau1[[#This Row],[Mailles RVB]]+IF(Tableau1[[#This Row],[Reste RVB]]&gt;0,1,0),"")</f>
        <v/>
      </c>
      <c r="AF7" s="5">
        <f>IF(Tableau1[[#This Row],[Rouge]]&lt;&gt;0,IF(Tableau1[[#This Row],[NM R]]&lt;&gt;"",Tableau1[[#This Row],[NM R]]*A$25,0),"")</f>
        <v>0.3</v>
      </c>
      <c r="AG7">
        <f>IF(Tableau1[[#This Row],[Orange]]&lt;&gt;0,IF(Tableau1[[#This Row],[NM O]]&lt;&gt;"",Tableau1[[#This Row],[NM O]]*B$25,0),"")</f>
        <v>0.2</v>
      </c>
      <c r="AH7">
        <f>IF(Tableau1[[#This Row],[Blanche]]&lt;&gt;0,IF(Tableau1[[#This Row],[NM B]]&lt;&gt;"",Tableau1[[#This Row],[NM B]]*C$25,0),"")</f>
        <v>0.02</v>
      </c>
      <c r="AI7">
        <f>IF(Tableau1[[#This Row],[Verte]]&lt;&gt;0,IF(Tableau1[[#This Row],[NM V]]&lt;&gt;"",Tableau1[[#This Row],[NM V]]*D$25,0),"")</f>
        <v>0.02</v>
      </c>
      <c r="AJ7" t="str">
        <f>IF(Tableau1[[#This Row],[Jaune]]&lt;&gt;0,IF(Tableau1[[#This Row],[NM J]]&lt;&gt;"",Tableau1[[#This Row],[NM J]]*E$25,0),"")</f>
        <v/>
      </c>
      <c r="AK7" t="str">
        <f>IF(Tableau1[[#This Row],[NB RVB]]&lt;&gt;"",Tableau1[[#This Row],[NB RVB]]*($F$25+$G$25+$H$25),"")</f>
        <v/>
      </c>
      <c r="AL7" s="5">
        <f>SUM(Tableau1[[#This Row],[IR]:[IRVB]])</f>
        <v>0.54</v>
      </c>
    </row>
    <row r="8" spans="1:38" x14ac:dyDescent="0.25">
      <c r="A8" t="s">
        <v>66</v>
      </c>
      <c r="B8" s="5">
        <v>116</v>
      </c>
      <c r="D8">
        <v>35</v>
      </c>
      <c r="H8">
        <f t="shared" si="0"/>
        <v>151</v>
      </c>
      <c r="I8" s="5">
        <f>IF(Tableau1[[#This Row],[Rouge]]&lt;&gt;0,INT(Tableau1[[#This Row],[Rouge]]/A$28),"")</f>
        <v>5</v>
      </c>
      <c r="J8" t="str">
        <f>IF(Tableau1[[#This Row],[Orange]]&lt;&gt;0,INT(Tableau1[[#This Row],[Orange]]/B$28),"")</f>
        <v/>
      </c>
      <c r="K8">
        <f>IF(Tableau1[[#This Row],[Blanche]]&lt;&gt;0,INT(Tableau1[[#This Row],[Blanche]]/C$28),"")</f>
        <v>2</v>
      </c>
      <c r="L8" t="str">
        <f>IF(Tableau1[[#This Row],[Verte]]&lt;&gt;0,INT(Tableau1[[#This Row],[Verte]]/D$28),"")</f>
        <v/>
      </c>
      <c r="M8" t="str">
        <f>IF(Tableau1[[#This Row],[Jaune]]&lt;&gt;0,INT(Tableau1[[#This Row],[Jaune]]/E$28),"")</f>
        <v/>
      </c>
      <c r="N8" t="str">
        <f>IF(Tableau1[[#This Row],[RVB]]&lt;&gt;0,INT(Tableau1[[#This Row],[RVB]]/F$28),"")</f>
        <v/>
      </c>
      <c r="O8" s="5">
        <f>IF(Tableau1[[#This Row],[Rouge]]&lt;&gt;0,Tableau1[[#This Row],[Rouge]]-Tableau1[[#This Row],[Mailles R]]*A$28,"")</f>
        <v>1</v>
      </c>
      <c r="P8" t="str">
        <f>IF(Tableau1[[#This Row],[Orange]]&lt;&gt;0,Tableau1[[#This Row],[Orange]]-Tableau1[[#This Row],[Mailles O]]*B$28,"")</f>
        <v/>
      </c>
      <c r="Q8">
        <f>IF(Tableau1[[#This Row],[Blanche]]&lt;&gt;0,Tableau1[[#This Row],[Blanche]]-Tableau1[[#This Row],[Mailles B]]*C$28,"")</f>
        <v>5</v>
      </c>
      <c r="R8" t="str">
        <f>IF(Tableau1[[#This Row],[Verte]]&lt;&gt;0,Tableau1[[#This Row],[Verte]]-Tableau1[[#This Row],[Mailles V]]*D$28,"")</f>
        <v/>
      </c>
      <c r="S8" t="str">
        <f>IF(Tableau1[[#This Row],[Jaune]]&lt;&gt;0,Tableau1[[#This Row],[Jaune]]-Tableau1[[#This Row],[Mailles J]]*E$28,"")</f>
        <v/>
      </c>
      <c r="T8" t="str">
        <f>IF(Tableau1[[#This Row],[RVB]]&lt;&gt;0,Tableau1[[#This Row],[RVB]]-Tableau1[[#This Row],[Mailles RVB]]*F$28,"")</f>
        <v/>
      </c>
      <c r="U8" s="5">
        <f>IF(Tableau1[[#This Row],[Rouge]]&lt;&gt;0,IF(Tableau1[[#This Row],[Reste R]]&lt;&gt;0,($B$21-Tableau1[[#This Row],[Reste R]]*A$23)/A$25,""),"")</f>
        <v>2300</v>
      </c>
      <c r="V8" t="str">
        <f>IF(Tableau1[[#This Row],[Orange]]&lt;&gt;0,IF(Tableau1[[#This Row],[Reste O]]&lt;&gt;0,($B$21-Tableau1[[#This Row],[Reste O]]*B$23)/B$25,""),"")</f>
        <v/>
      </c>
      <c r="W8">
        <f>IF(Tableau1[[#This Row],[Blanche]]&lt;&gt;0,IF(Tableau1[[#This Row],[Reste B]]&lt;&gt;0,($B$21-Tableau1[[#This Row],[Reste B]]*C$23)/C$25,""),"")</f>
        <v>1650</v>
      </c>
      <c r="X8" t="str">
        <f>IF(Tableau1[[#This Row],[Verte]]&lt;&gt;0,IF(Tableau1[[#This Row],[Reste V]]&lt;&gt;0,($B$21-Tableau1[[#This Row],[Reste V]]*D$23)/D$25,""),"")</f>
        <v/>
      </c>
      <c r="Y8" t="str">
        <f>IF(Tableau1[[#This Row],[Jaune]]&lt;&gt;0,IF(Tableau1[[#This Row],[Reste J]]&lt;&gt;0,($B$21-Tableau1[[#This Row],[Reste J]]*E$23)/E$25,""),"")</f>
        <v/>
      </c>
      <c r="Z8" s="5">
        <f>IF(Tableau1[[#This Row],[Rouge]]&lt;&gt;0,Tableau1[[#This Row],[Mailles R]]+IF(Tableau1[[#This Row],[Reste R]]&gt;0,1,0),"")</f>
        <v>6</v>
      </c>
      <c r="AA8" t="str">
        <f>IF(Tableau1[[#This Row],[Orange]]&lt;&gt;0,Tableau1[[#This Row],[Mailles O]]+IF(Tableau1[[#This Row],[Reste O]]&gt;0,1,0),"")</f>
        <v/>
      </c>
      <c r="AB8">
        <f>IF(Tableau1[[#This Row],[Blanche]]&lt;&gt;0,Tableau1[[#This Row],[Mailles B]]+IF(Tableau1[[#This Row],[Reste B]]&gt;0,1,0),"")</f>
        <v>3</v>
      </c>
      <c r="AC8" t="str">
        <f>IF(Tableau1[[#This Row],[Verte]]&lt;&gt;0,Tableau1[[#This Row],[Mailles V]]+IF(Tableau1[[#This Row],[Reste V]]&gt;0,1,0),"")</f>
        <v/>
      </c>
      <c r="AD8" t="str">
        <f>IF(Tableau1[[#This Row],[Jaune]]&lt;&gt;0,Tableau1[[#This Row],[Mailles J]]+IF(Tableau1[[#This Row],[Reste J]]&gt;0,1,0),"")</f>
        <v/>
      </c>
      <c r="AE8" t="str">
        <f>IF(Tableau1[[#This Row],[RVB]]&lt;&gt;0,Tableau1[[#This Row],[Mailles RVB]]+IF(Tableau1[[#This Row],[Reste RVB]]&gt;0,1,0),"")</f>
        <v/>
      </c>
      <c r="AF8" s="5">
        <f>IF(Tableau1[[#This Row],[Rouge]]&lt;&gt;0,IF(Tableau1[[#This Row],[NM R]]&lt;&gt;"",Tableau1[[#This Row],[NM R]]*A$25,0),"")</f>
        <v>0.12</v>
      </c>
      <c r="AG8" t="str">
        <f>IF(Tableau1[[#This Row],[Orange]]&lt;&gt;0,IF(Tableau1[[#This Row],[NM O]]&lt;&gt;"",Tableau1[[#This Row],[NM O]]*B$25,0),"")</f>
        <v/>
      </c>
      <c r="AH8">
        <f>IF(Tableau1[[#This Row],[Blanche]]&lt;&gt;0,IF(Tableau1[[#This Row],[NM B]]&lt;&gt;"",Tableau1[[#This Row],[NM B]]*C$25,0),"")</f>
        <v>0.06</v>
      </c>
      <c r="AI8" t="str">
        <f>IF(Tableau1[[#This Row],[Verte]]&lt;&gt;0,IF(Tableau1[[#This Row],[NM V]]&lt;&gt;"",Tableau1[[#This Row],[NM V]]*D$25,0),"")</f>
        <v/>
      </c>
      <c r="AJ8" t="str">
        <f>IF(Tableau1[[#This Row],[Jaune]]&lt;&gt;0,IF(Tableau1[[#This Row],[NM J]]&lt;&gt;"",Tableau1[[#This Row],[NM J]]*E$25,0),"")</f>
        <v/>
      </c>
      <c r="AK8" t="str">
        <f>IF(Tableau1[[#This Row],[NB RVB]]&lt;&gt;"",Tableau1[[#This Row],[NB RVB]]*($F$25+$G$25+$H$25),"")</f>
        <v/>
      </c>
      <c r="AL8" s="5">
        <f>SUM(Tableau1[[#This Row],[IR]:[IRVB]])</f>
        <v>0.18</v>
      </c>
    </row>
    <row r="9" spans="1:38" x14ac:dyDescent="0.25">
      <c r="A9" t="s">
        <v>67</v>
      </c>
      <c r="B9" s="5"/>
      <c r="C9">
        <v>145</v>
      </c>
      <c r="F9">
        <v>219</v>
      </c>
      <c r="H9">
        <f t="shared" si="0"/>
        <v>364</v>
      </c>
      <c r="I9" s="5" t="str">
        <f>IF(Tableau1[[#This Row],[Rouge]]&lt;&gt;0,INT(Tableau1[[#This Row],[Rouge]]/A$28),"")</f>
        <v/>
      </c>
      <c r="J9">
        <f>IF(Tableau1[[#This Row],[Orange]]&lt;&gt;0,INT(Tableau1[[#This Row],[Orange]]/B$28),"")</f>
        <v>6</v>
      </c>
      <c r="K9" t="str">
        <f>IF(Tableau1[[#This Row],[Blanche]]&lt;&gt;0,INT(Tableau1[[#This Row],[Blanche]]/C$28),"")</f>
        <v/>
      </c>
      <c r="L9" t="str">
        <f>IF(Tableau1[[#This Row],[Verte]]&lt;&gt;0,INT(Tableau1[[#This Row],[Verte]]/D$28),"")</f>
        <v/>
      </c>
      <c r="M9">
        <f>IF(Tableau1[[#This Row],[Jaune]]&lt;&gt;0,INT(Tableau1[[#This Row],[Jaune]]/E$28),"")</f>
        <v>9</v>
      </c>
      <c r="N9" t="str">
        <f>IF(Tableau1[[#This Row],[RVB]]&lt;&gt;0,INT(Tableau1[[#This Row],[RVB]]/F$28),"")</f>
        <v/>
      </c>
      <c r="O9" s="5" t="str">
        <f>IF(Tableau1[[#This Row],[Rouge]]&lt;&gt;0,Tableau1[[#This Row],[Rouge]]-Tableau1[[#This Row],[Mailles R]]*A$28,"")</f>
        <v/>
      </c>
      <c r="P9">
        <f>IF(Tableau1[[#This Row],[Orange]]&lt;&gt;0,Tableau1[[#This Row],[Orange]]-Tableau1[[#This Row],[Mailles O]]*B$28,"")</f>
        <v>7</v>
      </c>
      <c r="Q9" t="str">
        <f>IF(Tableau1[[#This Row],[Blanche]]&lt;&gt;0,Tableau1[[#This Row],[Blanche]]-Tableau1[[#This Row],[Mailles B]]*C$28,"")</f>
        <v/>
      </c>
      <c r="R9" t="str">
        <f>IF(Tableau1[[#This Row],[Verte]]&lt;&gt;0,Tableau1[[#This Row],[Verte]]-Tableau1[[#This Row],[Mailles V]]*D$28,"")</f>
        <v/>
      </c>
      <c r="S9">
        <f>IF(Tableau1[[#This Row],[Jaune]]&lt;&gt;0,Tableau1[[#This Row],[Jaune]]-Tableau1[[#This Row],[Mailles J]]*E$28,"")</f>
        <v>12</v>
      </c>
      <c r="T9" t="str">
        <f>IF(Tableau1[[#This Row],[RVB]]&lt;&gt;0,Tableau1[[#This Row],[RVB]]-Tableau1[[#This Row],[Mailles RVB]]*F$28,"")</f>
        <v/>
      </c>
      <c r="U9" s="5" t="str">
        <f>IF(Tableau1[[#This Row],[Rouge]]&lt;&gt;0,IF(Tableau1[[#This Row],[Reste R]]&lt;&gt;0,($B$21-Tableau1[[#This Row],[Reste R]]*A$23)/A$25,""),"")</f>
        <v/>
      </c>
      <c r="V9">
        <f>IF(Tableau1[[#This Row],[Orange]]&lt;&gt;0,IF(Tableau1[[#This Row],[Reste O]]&lt;&gt;0,($B$21-Tableau1[[#This Row],[Reste O]]*B$23)/B$25,""),"")</f>
        <v>1700</v>
      </c>
      <c r="W9" t="str">
        <f>IF(Tableau1[[#This Row],[Blanche]]&lt;&gt;0,IF(Tableau1[[#This Row],[Reste B]]&lt;&gt;0,($B$21-Tableau1[[#This Row],[Reste B]]*C$23)/C$25,""),"")</f>
        <v/>
      </c>
      <c r="X9" t="str">
        <f>IF(Tableau1[[#This Row],[Verte]]&lt;&gt;0,IF(Tableau1[[#This Row],[Reste V]]&lt;&gt;0,($B$21-Tableau1[[#This Row],[Reste V]]*D$23)/D$25,""),"")</f>
        <v/>
      </c>
      <c r="Y9">
        <f>IF(Tableau1[[#This Row],[Jaune]]&lt;&gt;0,IF(Tableau1[[#This Row],[Reste J]]&lt;&gt;0,($B$21-Tableau1[[#This Row],[Reste J]]*E$23)/E$25,""),"")</f>
        <v>1200</v>
      </c>
      <c r="Z9" s="5" t="str">
        <f>IF(Tableau1[[#This Row],[Rouge]]&lt;&gt;0,Tableau1[[#This Row],[Mailles R]]+IF(Tableau1[[#This Row],[Reste R]]&gt;0,1,0),"")</f>
        <v/>
      </c>
      <c r="AA9">
        <f>IF(Tableau1[[#This Row],[Orange]]&lt;&gt;0,Tableau1[[#This Row],[Mailles O]]+IF(Tableau1[[#This Row],[Reste O]]&gt;0,1,0),"")</f>
        <v>7</v>
      </c>
      <c r="AB9" t="str">
        <f>IF(Tableau1[[#This Row],[Blanche]]&lt;&gt;0,Tableau1[[#This Row],[Mailles B]]+IF(Tableau1[[#This Row],[Reste B]]&gt;0,1,0),"")</f>
        <v/>
      </c>
      <c r="AC9" t="str">
        <f>IF(Tableau1[[#This Row],[Verte]]&lt;&gt;0,Tableau1[[#This Row],[Mailles V]]+IF(Tableau1[[#This Row],[Reste V]]&gt;0,1,0),"")</f>
        <v/>
      </c>
      <c r="AD9">
        <f>IF(Tableau1[[#This Row],[Jaune]]&lt;&gt;0,Tableau1[[#This Row],[Mailles J]]+IF(Tableau1[[#This Row],[Reste J]]&gt;0,1,0),"")</f>
        <v>10</v>
      </c>
      <c r="AE9" t="str">
        <f>IF(Tableau1[[#This Row],[RVB]]&lt;&gt;0,Tableau1[[#This Row],[Mailles RVB]]+IF(Tableau1[[#This Row],[Reste RVB]]&gt;0,1,0),"")</f>
        <v/>
      </c>
      <c r="AF9" s="5" t="str">
        <f>IF(Tableau1[[#This Row],[Rouge]]&lt;&gt;0,IF(Tableau1[[#This Row],[NM R]]&lt;&gt;"",Tableau1[[#This Row],[NM R]]*A$25,0),"")</f>
        <v/>
      </c>
      <c r="AG9">
        <f>IF(Tableau1[[#This Row],[Orange]]&lt;&gt;0,IF(Tableau1[[#This Row],[NM O]]&lt;&gt;"",Tableau1[[#This Row],[NM O]]*B$25,0),"")</f>
        <v>0.14000000000000001</v>
      </c>
      <c r="AH9" t="str">
        <f>IF(Tableau1[[#This Row],[Blanche]]&lt;&gt;0,IF(Tableau1[[#This Row],[NM B]]&lt;&gt;"",Tableau1[[#This Row],[NM B]]*C$25,0),"")</f>
        <v/>
      </c>
      <c r="AI9" t="str">
        <f>IF(Tableau1[[#This Row],[Verte]]&lt;&gt;0,IF(Tableau1[[#This Row],[NM V]]&lt;&gt;"",Tableau1[[#This Row],[NM V]]*D$25,0),"")</f>
        <v/>
      </c>
      <c r="AJ9">
        <f>IF(Tableau1[[#This Row],[Jaune]]&lt;&gt;0,IF(Tableau1[[#This Row],[NM J]]&lt;&gt;"",Tableau1[[#This Row],[NM J]]*E$25,0),"")</f>
        <v>0.2</v>
      </c>
      <c r="AK9" t="str">
        <f>IF(Tableau1[[#This Row],[NB RVB]]&lt;&gt;"",Tableau1[[#This Row],[NB RVB]]*($F$25+$G$25+$H$25),"")</f>
        <v/>
      </c>
      <c r="AL9" s="5">
        <f>SUM(Tableau1[[#This Row],[IR]:[IRVB]])</f>
        <v>0.34</v>
      </c>
    </row>
    <row r="10" spans="1:38" x14ac:dyDescent="0.25">
      <c r="A10" t="s">
        <v>68</v>
      </c>
      <c r="B10" s="5"/>
      <c r="D10">
        <v>58</v>
      </c>
      <c r="H10">
        <f t="shared" si="0"/>
        <v>58</v>
      </c>
      <c r="I10" s="5" t="str">
        <f>IF(Tableau1[[#This Row],[Rouge]]&lt;&gt;0,INT(Tableau1[[#This Row],[Rouge]]/A$28),"")</f>
        <v/>
      </c>
      <c r="J10" t="str">
        <f>IF(Tableau1[[#This Row],[Orange]]&lt;&gt;0,INT(Tableau1[[#This Row],[Orange]]/B$28),"")</f>
        <v/>
      </c>
      <c r="K10">
        <f>IF(Tableau1[[#This Row],[Blanche]]&lt;&gt;0,INT(Tableau1[[#This Row],[Blanche]]/C$28),"")</f>
        <v>3</v>
      </c>
      <c r="L10" t="str">
        <f>IF(Tableau1[[#This Row],[Verte]]&lt;&gt;0,INT(Tableau1[[#This Row],[Verte]]/D$28),"")</f>
        <v/>
      </c>
      <c r="M10" t="str">
        <f>IF(Tableau1[[#This Row],[Jaune]]&lt;&gt;0,INT(Tableau1[[#This Row],[Jaune]]/E$28),"")</f>
        <v/>
      </c>
      <c r="N10" t="str">
        <f>IF(Tableau1[[#This Row],[RVB]]&lt;&gt;0,INT(Tableau1[[#This Row],[RVB]]/F$28),"")</f>
        <v/>
      </c>
      <c r="O10" s="5" t="str">
        <f>IF(Tableau1[[#This Row],[Rouge]]&lt;&gt;0,Tableau1[[#This Row],[Rouge]]-Tableau1[[#This Row],[Mailles R]]*A$28,"")</f>
        <v/>
      </c>
      <c r="P10" t="str">
        <f>IF(Tableau1[[#This Row],[Orange]]&lt;&gt;0,Tableau1[[#This Row],[Orange]]-Tableau1[[#This Row],[Mailles O]]*B$28,"")</f>
        <v/>
      </c>
      <c r="Q10">
        <f>IF(Tableau1[[#This Row],[Blanche]]&lt;&gt;0,Tableau1[[#This Row],[Blanche]]-Tableau1[[#This Row],[Mailles B]]*C$28,"")</f>
        <v>13</v>
      </c>
      <c r="R10" t="str">
        <f>IF(Tableau1[[#This Row],[Verte]]&lt;&gt;0,Tableau1[[#This Row],[Verte]]-Tableau1[[#This Row],[Mailles V]]*D$28,"")</f>
        <v/>
      </c>
      <c r="S10" t="str">
        <f>IF(Tableau1[[#This Row],[Jaune]]&lt;&gt;0,Tableau1[[#This Row],[Jaune]]-Tableau1[[#This Row],[Mailles J]]*E$28,"")</f>
        <v/>
      </c>
      <c r="T10" t="str">
        <f>IF(Tableau1[[#This Row],[RVB]]&lt;&gt;0,Tableau1[[#This Row],[RVB]]-Tableau1[[#This Row],[Mailles RVB]]*F$28,"")</f>
        <v/>
      </c>
      <c r="U10" s="5" t="str">
        <f>IF(Tableau1[[#This Row],[Rouge]]&lt;&gt;0,IF(Tableau1[[#This Row],[Reste R]]&lt;&gt;0,($B$21-Tableau1[[#This Row],[Reste R]]*A$23)/A$25,""),"")</f>
        <v/>
      </c>
      <c r="V10" t="str">
        <f>IF(Tableau1[[#This Row],[Orange]]&lt;&gt;0,IF(Tableau1[[#This Row],[Reste O]]&lt;&gt;0,($B$21-Tableau1[[#This Row],[Reste O]]*B$23)/B$25,""),"")</f>
        <v/>
      </c>
      <c r="W10">
        <f>IF(Tableau1[[#This Row],[Blanche]]&lt;&gt;0,IF(Tableau1[[#This Row],[Reste B]]&lt;&gt;0,($B$21-Tableau1[[#This Row],[Reste B]]*C$23)/C$25,""),"")</f>
        <v>450</v>
      </c>
      <c r="X10" t="str">
        <f>IF(Tableau1[[#This Row],[Verte]]&lt;&gt;0,IF(Tableau1[[#This Row],[Reste V]]&lt;&gt;0,($B$21-Tableau1[[#This Row],[Reste V]]*D$23)/D$25,""),"")</f>
        <v/>
      </c>
      <c r="Y10" t="str">
        <f>IF(Tableau1[[#This Row],[Jaune]]&lt;&gt;0,IF(Tableau1[[#This Row],[Reste J]]&lt;&gt;0,($B$21-Tableau1[[#This Row],[Reste J]]*E$23)/E$25,""),"")</f>
        <v/>
      </c>
      <c r="Z10" s="5" t="str">
        <f>IF(Tableau1[[#This Row],[Rouge]]&lt;&gt;0,Tableau1[[#This Row],[Mailles R]]+IF(Tableau1[[#This Row],[Reste R]]&gt;0,1,0),"")</f>
        <v/>
      </c>
      <c r="AA10" t="str">
        <f>IF(Tableau1[[#This Row],[Orange]]&lt;&gt;0,Tableau1[[#This Row],[Mailles O]]+IF(Tableau1[[#This Row],[Reste O]]&gt;0,1,0),"")</f>
        <v/>
      </c>
      <c r="AB10">
        <f>IF(Tableau1[[#This Row],[Blanche]]&lt;&gt;0,Tableau1[[#This Row],[Mailles B]]+IF(Tableau1[[#This Row],[Reste B]]&gt;0,1,0),"")</f>
        <v>4</v>
      </c>
      <c r="AC10" t="str">
        <f>IF(Tableau1[[#This Row],[Verte]]&lt;&gt;0,Tableau1[[#This Row],[Mailles V]]+IF(Tableau1[[#This Row],[Reste V]]&gt;0,1,0),"")</f>
        <v/>
      </c>
      <c r="AD10" t="str">
        <f>IF(Tableau1[[#This Row],[Jaune]]&lt;&gt;0,Tableau1[[#This Row],[Mailles J]]+IF(Tableau1[[#This Row],[Reste J]]&gt;0,1,0),"")</f>
        <v/>
      </c>
      <c r="AE10" t="str">
        <f>IF(Tableau1[[#This Row],[RVB]]&lt;&gt;0,Tableau1[[#This Row],[Mailles RVB]]+IF(Tableau1[[#This Row],[Reste RVB]]&gt;0,1,0),"")</f>
        <v/>
      </c>
      <c r="AF10" s="5" t="str">
        <f>IF(Tableau1[[#This Row],[Rouge]]&lt;&gt;0,IF(Tableau1[[#This Row],[NM R]]&lt;&gt;"",Tableau1[[#This Row],[NM R]]*A$25,0),"")</f>
        <v/>
      </c>
      <c r="AG10" t="str">
        <f>IF(Tableau1[[#This Row],[Orange]]&lt;&gt;0,IF(Tableau1[[#This Row],[NM O]]&lt;&gt;"",Tableau1[[#This Row],[NM O]]*B$25,0),"")</f>
        <v/>
      </c>
      <c r="AH10">
        <f>IF(Tableau1[[#This Row],[Blanche]]&lt;&gt;0,IF(Tableau1[[#This Row],[NM B]]&lt;&gt;"",Tableau1[[#This Row],[NM B]]*C$25,0),"")</f>
        <v>0.08</v>
      </c>
      <c r="AI10" t="str">
        <f>IF(Tableau1[[#This Row],[Verte]]&lt;&gt;0,IF(Tableau1[[#This Row],[NM V]]&lt;&gt;"",Tableau1[[#This Row],[NM V]]*D$25,0),"")</f>
        <v/>
      </c>
      <c r="AJ10" t="str">
        <f>IF(Tableau1[[#This Row],[Jaune]]&lt;&gt;0,IF(Tableau1[[#This Row],[NM J]]&lt;&gt;"",Tableau1[[#This Row],[NM J]]*E$25,0),"")</f>
        <v/>
      </c>
      <c r="AK10" t="str">
        <f>IF(Tableau1[[#This Row],[NB RVB]]&lt;&gt;"",Tableau1[[#This Row],[NB RVB]]*($F$25+$G$25+$H$25),"")</f>
        <v/>
      </c>
      <c r="AL10" s="5">
        <f>SUM(Tableau1[[#This Row],[IR]:[IRVB]])</f>
        <v>0.08</v>
      </c>
    </row>
    <row r="11" spans="1:38" x14ac:dyDescent="0.25">
      <c r="A11" t="s">
        <v>69</v>
      </c>
      <c r="B11" s="5"/>
      <c r="D11">
        <v>34</v>
      </c>
      <c r="H11">
        <f t="shared" si="0"/>
        <v>34</v>
      </c>
      <c r="I11" s="5" t="str">
        <f>IF(Tableau1[[#This Row],[Rouge]]&lt;&gt;0,INT(Tableau1[[#This Row],[Rouge]]/A$28),"")</f>
        <v/>
      </c>
      <c r="J11" t="str">
        <f>IF(Tableau1[[#This Row],[Orange]]&lt;&gt;0,INT(Tableau1[[#This Row],[Orange]]/B$28),"")</f>
        <v/>
      </c>
      <c r="K11">
        <f>IF(Tableau1[[#This Row],[Blanche]]&lt;&gt;0,INT(Tableau1[[#This Row],[Blanche]]/C$28),"")</f>
        <v>2</v>
      </c>
      <c r="L11" t="str">
        <f>IF(Tableau1[[#This Row],[Verte]]&lt;&gt;0,INT(Tableau1[[#This Row],[Verte]]/D$28),"")</f>
        <v/>
      </c>
      <c r="M11" t="str">
        <f>IF(Tableau1[[#This Row],[Jaune]]&lt;&gt;0,INT(Tableau1[[#This Row],[Jaune]]/E$28),"")</f>
        <v/>
      </c>
      <c r="N11" t="str">
        <f>IF(Tableau1[[#This Row],[RVB]]&lt;&gt;0,INT(Tableau1[[#This Row],[RVB]]/F$28),"")</f>
        <v/>
      </c>
      <c r="O11" s="5" t="str">
        <f>IF(Tableau1[[#This Row],[Rouge]]&lt;&gt;0,Tableau1[[#This Row],[Rouge]]-Tableau1[[#This Row],[Mailles R]]*A$28,"")</f>
        <v/>
      </c>
      <c r="P11" t="str">
        <f>IF(Tableau1[[#This Row],[Orange]]&lt;&gt;0,Tableau1[[#This Row],[Orange]]-Tableau1[[#This Row],[Mailles O]]*B$28,"")</f>
        <v/>
      </c>
      <c r="Q11">
        <f>IF(Tableau1[[#This Row],[Blanche]]&lt;&gt;0,Tableau1[[#This Row],[Blanche]]-Tableau1[[#This Row],[Mailles B]]*C$28,"")</f>
        <v>4</v>
      </c>
      <c r="R11" t="str">
        <f>IF(Tableau1[[#This Row],[Verte]]&lt;&gt;0,Tableau1[[#This Row],[Verte]]-Tableau1[[#This Row],[Mailles V]]*D$28,"")</f>
        <v/>
      </c>
      <c r="S11" t="str">
        <f>IF(Tableau1[[#This Row],[Jaune]]&lt;&gt;0,Tableau1[[#This Row],[Jaune]]-Tableau1[[#This Row],[Mailles J]]*E$28,"")</f>
        <v/>
      </c>
      <c r="T11" t="str">
        <f>IF(Tableau1[[#This Row],[RVB]]&lt;&gt;0,Tableau1[[#This Row],[RVB]]-Tableau1[[#This Row],[Mailles RVB]]*F$28,"")</f>
        <v/>
      </c>
      <c r="U11" s="5" t="str">
        <f>IF(Tableau1[[#This Row],[Rouge]]&lt;&gt;0,IF(Tableau1[[#This Row],[Reste R]]&lt;&gt;0,($B$21-Tableau1[[#This Row],[Reste R]]*A$23)/A$25,""),"")</f>
        <v/>
      </c>
      <c r="V11" t="str">
        <f>IF(Tableau1[[#This Row],[Orange]]&lt;&gt;0,IF(Tableau1[[#This Row],[Reste O]]&lt;&gt;0,($B$21-Tableau1[[#This Row],[Reste O]]*B$23)/B$25,""),"")</f>
        <v/>
      </c>
      <c r="W11">
        <f>IF(Tableau1[[#This Row],[Blanche]]&lt;&gt;0,IF(Tableau1[[#This Row],[Reste B]]&lt;&gt;0,($B$21-Tableau1[[#This Row],[Reste B]]*C$23)/C$25,""),"")</f>
        <v>1800</v>
      </c>
      <c r="X11" t="str">
        <f>IF(Tableau1[[#This Row],[Verte]]&lt;&gt;0,IF(Tableau1[[#This Row],[Reste V]]&lt;&gt;0,($B$21-Tableau1[[#This Row],[Reste V]]*D$23)/D$25,""),"")</f>
        <v/>
      </c>
      <c r="Y11" t="str">
        <f>IF(Tableau1[[#This Row],[Jaune]]&lt;&gt;0,IF(Tableau1[[#This Row],[Reste J]]&lt;&gt;0,($B$21-Tableau1[[#This Row],[Reste J]]*E$23)/E$25,""),"")</f>
        <v/>
      </c>
      <c r="Z11" s="5" t="str">
        <f>IF(Tableau1[[#This Row],[Rouge]]&lt;&gt;0,Tableau1[[#This Row],[Mailles R]]+IF(Tableau1[[#This Row],[Reste R]]&gt;0,1,0),"")</f>
        <v/>
      </c>
      <c r="AA11" t="str">
        <f>IF(Tableau1[[#This Row],[Orange]]&lt;&gt;0,Tableau1[[#This Row],[Mailles O]]+IF(Tableau1[[#This Row],[Reste O]]&gt;0,1,0),"")</f>
        <v/>
      </c>
      <c r="AB11">
        <f>IF(Tableau1[[#This Row],[Blanche]]&lt;&gt;0,Tableau1[[#This Row],[Mailles B]]+IF(Tableau1[[#This Row],[Reste B]]&gt;0,1,0),"")</f>
        <v>3</v>
      </c>
      <c r="AC11" t="str">
        <f>IF(Tableau1[[#This Row],[Verte]]&lt;&gt;0,Tableau1[[#This Row],[Mailles V]]+IF(Tableau1[[#This Row],[Reste V]]&gt;0,1,0),"")</f>
        <v/>
      </c>
      <c r="AD11" t="str">
        <f>IF(Tableau1[[#This Row],[Jaune]]&lt;&gt;0,Tableau1[[#This Row],[Mailles J]]+IF(Tableau1[[#This Row],[Reste J]]&gt;0,1,0),"")</f>
        <v/>
      </c>
      <c r="AE11" t="str">
        <f>IF(Tableau1[[#This Row],[RVB]]&lt;&gt;0,Tableau1[[#This Row],[Mailles RVB]]+IF(Tableau1[[#This Row],[Reste RVB]]&gt;0,1,0),"")</f>
        <v/>
      </c>
      <c r="AF11" s="5" t="str">
        <f>IF(Tableau1[[#This Row],[Rouge]]&lt;&gt;0,IF(Tableau1[[#This Row],[NM R]]&lt;&gt;"",Tableau1[[#This Row],[NM R]]*A$25,0),"")</f>
        <v/>
      </c>
      <c r="AG11" t="str">
        <f>IF(Tableau1[[#This Row],[Orange]]&lt;&gt;0,IF(Tableau1[[#This Row],[NM O]]&lt;&gt;"",Tableau1[[#This Row],[NM O]]*B$25,0),"")</f>
        <v/>
      </c>
      <c r="AH11">
        <f>IF(Tableau1[[#This Row],[Blanche]]&lt;&gt;0,IF(Tableau1[[#This Row],[NM B]]&lt;&gt;"",Tableau1[[#This Row],[NM B]]*C$25,0),"")</f>
        <v>0.06</v>
      </c>
      <c r="AI11" t="str">
        <f>IF(Tableau1[[#This Row],[Verte]]&lt;&gt;0,IF(Tableau1[[#This Row],[NM V]]&lt;&gt;"",Tableau1[[#This Row],[NM V]]*D$25,0),"")</f>
        <v/>
      </c>
      <c r="AJ11" t="str">
        <f>IF(Tableau1[[#This Row],[Jaune]]&lt;&gt;0,IF(Tableau1[[#This Row],[NM J]]&lt;&gt;"",Tableau1[[#This Row],[NM J]]*E$25,0),"")</f>
        <v/>
      </c>
      <c r="AK11" t="str">
        <f>IF(Tableau1[[#This Row],[NB RVB]]&lt;&gt;"",Tableau1[[#This Row],[NB RVB]]*($F$25+$G$25+$H$25),"")</f>
        <v/>
      </c>
      <c r="AL11" s="5">
        <f>SUM(Tableau1[[#This Row],[IR]:[IRVB]])</f>
        <v>0.06</v>
      </c>
    </row>
    <row r="12" spans="1:38" x14ac:dyDescent="0.25">
      <c r="A12" t="s">
        <v>70</v>
      </c>
      <c r="B12" s="5"/>
      <c r="D12">
        <v>32</v>
      </c>
      <c r="H12">
        <f t="shared" si="0"/>
        <v>32</v>
      </c>
      <c r="I12" s="5" t="str">
        <f>IF(Tableau1[[#This Row],[Rouge]]&lt;&gt;0,INT(Tableau1[[#This Row],[Rouge]]/A$28),"")</f>
        <v/>
      </c>
      <c r="J12" t="str">
        <f>IF(Tableau1[[#This Row],[Orange]]&lt;&gt;0,INT(Tableau1[[#This Row],[Orange]]/B$28),"")</f>
        <v/>
      </c>
      <c r="K12">
        <f>IF(Tableau1[[#This Row],[Blanche]]&lt;&gt;0,INT(Tableau1[[#This Row],[Blanche]]/C$28),"")</f>
        <v>2</v>
      </c>
      <c r="L12" t="str">
        <f>IF(Tableau1[[#This Row],[Verte]]&lt;&gt;0,INT(Tableau1[[#This Row],[Verte]]/D$28),"")</f>
        <v/>
      </c>
      <c r="M12" t="str">
        <f>IF(Tableau1[[#This Row],[Jaune]]&lt;&gt;0,INT(Tableau1[[#This Row],[Jaune]]/E$28),"")</f>
        <v/>
      </c>
      <c r="N12" t="str">
        <f>IF(Tableau1[[#This Row],[RVB]]&lt;&gt;0,INT(Tableau1[[#This Row],[RVB]]/F$28),"")</f>
        <v/>
      </c>
      <c r="O12" s="5" t="str">
        <f>IF(Tableau1[[#This Row],[Rouge]]&lt;&gt;0,Tableau1[[#This Row],[Rouge]]-Tableau1[[#This Row],[Mailles R]]*A$28,"")</f>
        <v/>
      </c>
      <c r="P12" t="str">
        <f>IF(Tableau1[[#This Row],[Orange]]&lt;&gt;0,Tableau1[[#This Row],[Orange]]-Tableau1[[#This Row],[Mailles O]]*B$28,"")</f>
        <v/>
      </c>
      <c r="Q12">
        <f>IF(Tableau1[[#This Row],[Blanche]]&lt;&gt;0,Tableau1[[#This Row],[Blanche]]-Tableau1[[#This Row],[Mailles B]]*C$28,"")</f>
        <v>2</v>
      </c>
      <c r="R12" t="str">
        <f>IF(Tableau1[[#This Row],[Verte]]&lt;&gt;0,Tableau1[[#This Row],[Verte]]-Tableau1[[#This Row],[Mailles V]]*D$28,"")</f>
        <v/>
      </c>
      <c r="S12" t="str">
        <f>IF(Tableau1[[#This Row],[Jaune]]&lt;&gt;0,Tableau1[[#This Row],[Jaune]]-Tableau1[[#This Row],[Mailles J]]*E$28,"")</f>
        <v/>
      </c>
      <c r="T12" t="str">
        <f>IF(Tableau1[[#This Row],[RVB]]&lt;&gt;0,Tableau1[[#This Row],[RVB]]-Tableau1[[#This Row],[Mailles RVB]]*F$28,"")</f>
        <v/>
      </c>
      <c r="U12" s="5" t="str">
        <f>IF(Tableau1[[#This Row],[Rouge]]&lt;&gt;0,IF(Tableau1[[#This Row],[Reste R]]&lt;&gt;0,($B$21-Tableau1[[#This Row],[Reste R]]*A$23)/A$25,""),"")</f>
        <v/>
      </c>
      <c r="V12" t="str">
        <f>IF(Tableau1[[#This Row],[Orange]]&lt;&gt;0,IF(Tableau1[[#This Row],[Reste O]]&lt;&gt;0,($B$21-Tableau1[[#This Row],[Reste O]]*B$23)/B$25,""),"")</f>
        <v/>
      </c>
      <c r="W12">
        <f>IF(Tableau1[[#This Row],[Blanche]]&lt;&gt;0,IF(Tableau1[[#This Row],[Reste B]]&lt;&gt;0,($B$21-Tableau1[[#This Row],[Reste B]]*C$23)/C$25,""),"")</f>
        <v>2100</v>
      </c>
      <c r="X12" t="str">
        <f>IF(Tableau1[[#This Row],[Verte]]&lt;&gt;0,IF(Tableau1[[#This Row],[Reste V]]&lt;&gt;0,($B$21-Tableau1[[#This Row],[Reste V]]*D$23)/D$25,""),"")</f>
        <v/>
      </c>
      <c r="Y12" t="str">
        <f>IF(Tableau1[[#This Row],[Jaune]]&lt;&gt;0,IF(Tableau1[[#This Row],[Reste J]]&lt;&gt;0,($B$21-Tableau1[[#This Row],[Reste J]]*E$23)/E$25,""),"")</f>
        <v/>
      </c>
      <c r="Z12" s="5" t="str">
        <f>IF(Tableau1[[#This Row],[Rouge]]&lt;&gt;0,Tableau1[[#This Row],[Mailles R]]+IF(Tableau1[[#This Row],[Reste R]]&gt;0,1,0),"")</f>
        <v/>
      </c>
      <c r="AA12" t="str">
        <f>IF(Tableau1[[#This Row],[Orange]]&lt;&gt;0,Tableau1[[#This Row],[Mailles O]]+IF(Tableau1[[#This Row],[Reste O]]&gt;0,1,0),"")</f>
        <v/>
      </c>
      <c r="AB12">
        <f>IF(Tableau1[[#This Row],[Blanche]]&lt;&gt;0,Tableau1[[#This Row],[Mailles B]]+IF(Tableau1[[#This Row],[Reste B]]&gt;0,1,0),"")</f>
        <v>3</v>
      </c>
      <c r="AC12" t="str">
        <f>IF(Tableau1[[#This Row],[Verte]]&lt;&gt;0,Tableau1[[#This Row],[Mailles V]]+IF(Tableau1[[#This Row],[Reste V]]&gt;0,1,0),"")</f>
        <v/>
      </c>
      <c r="AD12" t="str">
        <f>IF(Tableau1[[#This Row],[Jaune]]&lt;&gt;0,Tableau1[[#This Row],[Mailles J]]+IF(Tableau1[[#This Row],[Reste J]]&gt;0,1,0),"")</f>
        <v/>
      </c>
      <c r="AE12" t="str">
        <f>IF(Tableau1[[#This Row],[RVB]]&lt;&gt;0,Tableau1[[#This Row],[Mailles RVB]]+IF(Tableau1[[#This Row],[Reste RVB]]&gt;0,1,0),"")</f>
        <v/>
      </c>
      <c r="AF12" s="5" t="str">
        <f>IF(Tableau1[[#This Row],[Rouge]]&lt;&gt;0,IF(Tableau1[[#This Row],[NM R]]&lt;&gt;"",Tableau1[[#This Row],[NM R]]*A$25,0),"")</f>
        <v/>
      </c>
      <c r="AG12" t="str">
        <f>IF(Tableau1[[#This Row],[Orange]]&lt;&gt;0,IF(Tableau1[[#This Row],[NM O]]&lt;&gt;"",Tableau1[[#This Row],[NM O]]*B$25,0),"")</f>
        <v/>
      </c>
      <c r="AH12">
        <f>IF(Tableau1[[#This Row],[Blanche]]&lt;&gt;0,IF(Tableau1[[#This Row],[NM B]]&lt;&gt;"",Tableau1[[#This Row],[NM B]]*C$25,0),"")</f>
        <v>0.06</v>
      </c>
      <c r="AI12" t="str">
        <f>IF(Tableau1[[#This Row],[Verte]]&lt;&gt;0,IF(Tableau1[[#This Row],[NM V]]&lt;&gt;"",Tableau1[[#This Row],[NM V]]*D$25,0),"")</f>
        <v/>
      </c>
      <c r="AJ12" t="str">
        <f>IF(Tableau1[[#This Row],[Jaune]]&lt;&gt;0,IF(Tableau1[[#This Row],[NM J]]&lt;&gt;"",Tableau1[[#This Row],[NM J]]*E$25,0),"")</f>
        <v/>
      </c>
      <c r="AK12" t="str">
        <f>IF(Tableau1[[#This Row],[NB RVB]]&lt;&gt;"",Tableau1[[#This Row],[NB RVB]]*($F$25+$G$25+$H$25),"")</f>
        <v/>
      </c>
      <c r="AL12" s="5">
        <f>SUM(Tableau1[[#This Row],[IR]:[IRVB]])</f>
        <v>0.06</v>
      </c>
    </row>
    <row r="13" spans="1:38" x14ac:dyDescent="0.25">
      <c r="A13" t="s">
        <v>71</v>
      </c>
      <c r="B13" s="5"/>
      <c r="D13">
        <v>160</v>
      </c>
      <c r="H13">
        <f t="shared" si="0"/>
        <v>160</v>
      </c>
      <c r="I13" s="5" t="str">
        <f>IF(Tableau1[[#This Row],[Rouge]]&lt;&gt;0,INT(Tableau1[[#This Row],[Rouge]]/A$28),"")</f>
        <v/>
      </c>
      <c r="J13" t="str">
        <f>IF(Tableau1[[#This Row],[Orange]]&lt;&gt;0,INT(Tableau1[[#This Row],[Orange]]/B$28),"")</f>
        <v/>
      </c>
      <c r="K13">
        <f>IF(Tableau1[[#This Row],[Blanche]]&lt;&gt;0,INT(Tableau1[[#This Row],[Blanche]]/C$28),"")</f>
        <v>10</v>
      </c>
      <c r="L13" t="str">
        <f>IF(Tableau1[[#This Row],[Verte]]&lt;&gt;0,INT(Tableau1[[#This Row],[Verte]]/D$28),"")</f>
        <v/>
      </c>
      <c r="M13" t="str">
        <f>IF(Tableau1[[#This Row],[Jaune]]&lt;&gt;0,INT(Tableau1[[#This Row],[Jaune]]/E$28),"")</f>
        <v/>
      </c>
      <c r="N13" t="str">
        <f>IF(Tableau1[[#This Row],[RVB]]&lt;&gt;0,INT(Tableau1[[#This Row],[RVB]]/F$28),"")</f>
        <v/>
      </c>
      <c r="O13" s="5" t="str">
        <f>IF(Tableau1[[#This Row],[Rouge]]&lt;&gt;0,Tableau1[[#This Row],[Rouge]]-Tableau1[[#This Row],[Mailles R]]*A$28,"")</f>
        <v/>
      </c>
      <c r="P13" t="str">
        <f>IF(Tableau1[[#This Row],[Orange]]&lt;&gt;0,Tableau1[[#This Row],[Orange]]-Tableau1[[#This Row],[Mailles O]]*B$28,"")</f>
        <v/>
      </c>
      <c r="Q13">
        <f>IF(Tableau1[[#This Row],[Blanche]]&lt;&gt;0,Tableau1[[#This Row],[Blanche]]-Tableau1[[#This Row],[Mailles B]]*C$28,"")</f>
        <v>10</v>
      </c>
      <c r="R13" t="str">
        <f>IF(Tableau1[[#This Row],[Verte]]&lt;&gt;0,Tableau1[[#This Row],[Verte]]-Tableau1[[#This Row],[Mailles V]]*D$28,"")</f>
        <v/>
      </c>
      <c r="S13" t="str">
        <f>IF(Tableau1[[#This Row],[Jaune]]&lt;&gt;0,Tableau1[[#This Row],[Jaune]]-Tableau1[[#This Row],[Mailles J]]*E$28,"")</f>
        <v/>
      </c>
      <c r="T13" t="str">
        <f>IF(Tableau1[[#This Row],[RVB]]&lt;&gt;0,Tableau1[[#This Row],[RVB]]-Tableau1[[#This Row],[Mailles RVB]]*F$28,"")</f>
        <v/>
      </c>
      <c r="U13" s="5" t="str">
        <f>IF(Tableau1[[#This Row],[Rouge]]&lt;&gt;0,IF(Tableau1[[#This Row],[Reste R]]&lt;&gt;0,($B$21-Tableau1[[#This Row],[Reste R]]*A$23)/A$25,""),"")</f>
        <v/>
      </c>
      <c r="V13" t="str">
        <f>IF(Tableau1[[#This Row],[Orange]]&lt;&gt;0,IF(Tableau1[[#This Row],[Reste O]]&lt;&gt;0,($B$21-Tableau1[[#This Row],[Reste O]]*B$23)/B$25,""),"")</f>
        <v/>
      </c>
      <c r="W13">
        <f>IF(Tableau1[[#This Row],[Blanche]]&lt;&gt;0,IF(Tableau1[[#This Row],[Reste B]]&lt;&gt;0,($B$21-Tableau1[[#This Row],[Reste B]]*C$23)/C$25,""),"")</f>
        <v>900</v>
      </c>
      <c r="X13" t="str">
        <f>IF(Tableau1[[#This Row],[Verte]]&lt;&gt;0,IF(Tableau1[[#This Row],[Reste V]]&lt;&gt;0,($B$21-Tableau1[[#This Row],[Reste V]]*D$23)/D$25,""),"")</f>
        <v/>
      </c>
      <c r="Y13" t="str">
        <f>IF(Tableau1[[#This Row],[Jaune]]&lt;&gt;0,IF(Tableau1[[#This Row],[Reste J]]&lt;&gt;0,($B$21-Tableau1[[#This Row],[Reste J]]*E$23)/E$25,""),"")</f>
        <v/>
      </c>
      <c r="Z13" s="5" t="str">
        <f>IF(Tableau1[[#This Row],[Rouge]]&lt;&gt;0,Tableau1[[#This Row],[Mailles R]]+IF(Tableau1[[#This Row],[Reste R]]&gt;0,1,0),"")</f>
        <v/>
      </c>
      <c r="AA13" t="str">
        <f>IF(Tableau1[[#This Row],[Orange]]&lt;&gt;0,Tableau1[[#This Row],[Mailles O]]+IF(Tableau1[[#This Row],[Reste O]]&gt;0,1,0),"")</f>
        <v/>
      </c>
      <c r="AB13">
        <f>IF(Tableau1[[#This Row],[Blanche]]&lt;&gt;0,Tableau1[[#This Row],[Mailles B]]+IF(Tableau1[[#This Row],[Reste B]]&gt;0,1,0),"")</f>
        <v>11</v>
      </c>
      <c r="AC13" t="str">
        <f>IF(Tableau1[[#This Row],[Verte]]&lt;&gt;0,Tableau1[[#This Row],[Mailles V]]+IF(Tableau1[[#This Row],[Reste V]]&gt;0,1,0),"")</f>
        <v/>
      </c>
      <c r="AD13" t="str">
        <f>IF(Tableau1[[#This Row],[Jaune]]&lt;&gt;0,Tableau1[[#This Row],[Mailles J]]+IF(Tableau1[[#This Row],[Reste J]]&gt;0,1,0),"")</f>
        <v/>
      </c>
      <c r="AE13" t="str">
        <f>IF(Tableau1[[#This Row],[RVB]]&lt;&gt;0,Tableau1[[#This Row],[Mailles RVB]]+IF(Tableau1[[#This Row],[Reste RVB]]&gt;0,1,0),"")</f>
        <v/>
      </c>
      <c r="AF13" s="5" t="str">
        <f>IF(Tableau1[[#This Row],[Rouge]]&lt;&gt;0,IF(Tableau1[[#This Row],[NM R]]&lt;&gt;"",Tableau1[[#This Row],[NM R]]*A$25,0),"")</f>
        <v/>
      </c>
      <c r="AG13" t="str">
        <f>IF(Tableau1[[#This Row],[Orange]]&lt;&gt;0,IF(Tableau1[[#This Row],[NM O]]&lt;&gt;"",Tableau1[[#This Row],[NM O]]*B$25,0),"")</f>
        <v/>
      </c>
      <c r="AH13">
        <f>IF(Tableau1[[#This Row],[Blanche]]&lt;&gt;0,IF(Tableau1[[#This Row],[NM B]]&lt;&gt;"",Tableau1[[#This Row],[NM B]]*C$25,0),"")</f>
        <v>0.22</v>
      </c>
      <c r="AI13" t="str">
        <f>IF(Tableau1[[#This Row],[Verte]]&lt;&gt;0,IF(Tableau1[[#This Row],[NM V]]&lt;&gt;"",Tableau1[[#This Row],[NM V]]*D$25,0),"")</f>
        <v/>
      </c>
      <c r="AJ13" t="str">
        <f>IF(Tableau1[[#This Row],[Jaune]]&lt;&gt;0,IF(Tableau1[[#This Row],[NM J]]&lt;&gt;"",Tableau1[[#This Row],[NM J]]*E$25,0),"")</f>
        <v/>
      </c>
      <c r="AK13" t="str">
        <f>IF(Tableau1[[#This Row],[NB RVB]]&lt;&gt;"",Tableau1[[#This Row],[NB RVB]]*($F$25+$G$25+$H$25),"")</f>
        <v/>
      </c>
      <c r="AL13" s="5">
        <f>SUM(Tableau1[[#This Row],[IR]:[IRVB]])</f>
        <v>0.22</v>
      </c>
    </row>
    <row r="14" spans="1:38" x14ac:dyDescent="0.25">
      <c r="A14" t="s">
        <v>72</v>
      </c>
      <c r="B14" s="5"/>
      <c r="G14">
        <v>43</v>
      </c>
      <c r="H14">
        <f t="shared" si="0"/>
        <v>43</v>
      </c>
      <c r="I14" s="5" t="str">
        <f>IF(Tableau1[[#This Row],[Rouge]]&lt;&gt;0,INT(Tableau1[[#This Row],[Rouge]]/A$28),"")</f>
        <v/>
      </c>
      <c r="J14" t="str">
        <f>IF(Tableau1[[#This Row],[Orange]]&lt;&gt;0,INT(Tableau1[[#This Row],[Orange]]/B$28),"")</f>
        <v/>
      </c>
      <c r="K14" t="str">
        <f>IF(Tableau1[[#This Row],[Blanche]]&lt;&gt;0,INT(Tableau1[[#This Row],[Blanche]]/C$28),"")</f>
        <v/>
      </c>
      <c r="L14" t="str">
        <f>IF(Tableau1[[#This Row],[Verte]]&lt;&gt;0,INT(Tableau1[[#This Row],[Verte]]/D$28),"")</f>
        <v/>
      </c>
      <c r="M14" t="str">
        <f>IF(Tableau1[[#This Row],[Jaune]]&lt;&gt;0,INT(Tableau1[[#This Row],[Jaune]]/E$28),"")</f>
        <v/>
      </c>
      <c r="N14">
        <f>IF(Tableau1[[#This Row],[RVB]]&lt;&gt;0,INT(Tableau1[[#This Row],[RVB]]/F$28),"")</f>
        <v>43</v>
      </c>
      <c r="O14" s="5" t="str">
        <f>IF(Tableau1[[#This Row],[Rouge]]&lt;&gt;0,Tableau1[[#This Row],[Rouge]]-Tableau1[[#This Row],[Mailles R]]*A$28,"")</f>
        <v/>
      </c>
      <c r="P14" t="str">
        <f>IF(Tableau1[[#This Row],[Orange]]&lt;&gt;0,Tableau1[[#This Row],[Orange]]-Tableau1[[#This Row],[Mailles O]]*B$28,"")</f>
        <v/>
      </c>
      <c r="Q14" t="str">
        <f>IF(Tableau1[[#This Row],[Blanche]]&lt;&gt;0,Tableau1[[#This Row],[Blanche]]-Tableau1[[#This Row],[Mailles B]]*C$28,"")</f>
        <v/>
      </c>
      <c r="R14" t="str">
        <f>IF(Tableau1[[#This Row],[Verte]]&lt;&gt;0,Tableau1[[#This Row],[Verte]]-Tableau1[[#This Row],[Mailles V]]*D$28,"")</f>
        <v/>
      </c>
      <c r="S14" t="str">
        <f>IF(Tableau1[[#This Row],[Jaune]]&lt;&gt;0,Tableau1[[#This Row],[Jaune]]-Tableau1[[#This Row],[Mailles J]]*E$28,"")</f>
        <v/>
      </c>
      <c r="T14">
        <f>IF(Tableau1[[#This Row],[RVB]]&lt;&gt;0,Tableau1[[#This Row],[RVB]]-Tableau1[[#This Row],[Mailles RVB]]*F$28,"")</f>
        <v>0</v>
      </c>
      <c r="U14" s="5" t="str">
        <f>IF(Tableau1[[#This Row],[Rouge]]&lt;&gt;0,IF(Tableau1[[#This Row],[Reste R]]&lt;&gt;0,($B$21-Tableau1[[#This Row],[Reste R]]*A$23)/A$25,""),"")</f>
        <v/>
      </c>
      <c r="V14" t="str">
        <f>IF(Tableau1[[#This Row],[Orange]]&lt;&gt;0,IF(Tableau1[[#This Row],[Reste O]]&lt;&gt;0,($B$21-Tableau1[[#This Row],[Reste O]]*B$23)/B$25,""),"")</f>
        <v/>
      </c>
      <c r="W14" t="str">
        <f>IF(Tableau1[[#This Row],[Blanche]]&lt;&gt;0,IF(Tableau1[[#This Row],[Reste B]]&lt;&gt;0,($B$21-Tableau1[[#This Row],[Reste B]]*C$23)/C$25,""),"")</f>
        <v/>
      </c>
      <c r="X14" t="str">
        <f>IF(Tableau1[[#This Row],[Verte]]&lt;&gt;0,IF(Tableau1[[#This Row],[Reste V]]&lt;&gt;0,($B$21-Tableau1[[#This Row],[Reste V]]*D$23)/D$25,""),"")</f>
        <v/>
      </c>
      <c r="Y14" t="str">
        <f>IF(Tableau1[[#This Row],[Jaune]]&lt;&gt;0,IF(Tableau1[[#This Row],[Reste J]]&lt;&gt;0,($B$21-Tableau1[[#This Row],[Reste J]]*E$23)/E$25,""),"")</f>
        <v/>
      </c>
      <c r="Z14" s="5" t="str">
        <f>IF(Tableau1[[#This Row],[Rouge]]&lt;&gt;0,Tableau1[[#This Row],[Mailles R]]+IF(Tableau1[[#This Row],[Reste R]]&gt;0,1,0),"")</f>
        <v/>
      </c>
      <c r="AA14" t="str">
        <f>IF(Tableau1[[#This Row],[Orange]]&lt;&gt;0,Tableau1[[#This Row],[Mailles O]]+IF(Tableau1[[#This Row],[Reste O]]&gt;0,1,0),"")</f>
        <v/>
      </c>
      <c r="AB14" t="str">
        <f>IF(Tableau1[[#This Row],[Blanche]]&lt;&gt;0,Tableau1[[#This Row],[Mailles B]]+IF(Tableau1[[#This Row],[Reste B]]&gt;0,1,0),"")</f>
        <v/>
      </c>
      <c r="AC14" t="str">
        <f>IF(Tableau1[[#This Row],[Verte]]&lt;&gt;0,Tableau1[[#This Row],[Mailles V]]+IF(Tableau1[[#This Row],[Reste V]]&gt;0,1,0),"")</f>
        <v/>
      </c>
      <c r="AD14" t="str">
        <f>IF(Tableau1[[#This Row],[Jaune]]&lt;&gt;0,Tableau1[[#This Row],[Mailles J]]+IF(Tableau1[[#This Row],[Reste J]]&gt;0,1,0),"")</f>
        <v/>
      </c>
      <c r="AE14">
        <f>IF(Tableau1[[#This Row],[RVB]]&lt;&gt;0,Tableau1[[#This Row],[Mailles RVB]]+IF(Tableau1[[#This Row],[Reste RVB]]&gt;0,1,0),"")</f>
        <v>43</v>
      </c>
      <c r="AF14" s="5" t="str">
        <f>IF(Tableau1[[#This Row],[Rouge]]&lt;&gt;0,IF(Tableau1[[#This Row],[NM R]]&lt;&gt;"",Tableau1[[#This Row],[NM R]]*A$25,0),"")</f>
        <v/>
      </c>
      <c r="AG14" t="str">
        <f>IF(Tableau1[[#This Row],[Orange]]&lt;&gt;0,IF(Tableau1[[#This Row],[NM O]]&lt;&gt;"",Tableau1[[#This Row],[NM O]]*B$25,0),"")</f>
        <v/>
      </c>
      <c r="AH14" t="str">
        <f>IF(Tableau1[[#This Row],[Blanche]]&lt;&gt;0,IF(Tableau1[[#This Row],[NM B]]&lt;&gt;"",Tableau1[[#This Row],[NM B]]*C$25,0),"")</f>
        <v/>
      </c>
      <c r="AI14" t="str">
        <f>IF(Tableau1[[#This Row],[Verte]]&lt;&gt;0,IF(Tableau1[[#This Row],[NM V]]&lt;&gt;"",Tableau1[[#This Row],[NM V]]*D$25,0),"")</f>
        <v/>
      </c>
      <c r="AJ14" t="str">
        <f>IF(Tableau1[[#This Row],[Jaune]]&lt;&gt;0,IF(Tableau1[[#This Row],[NM J]]&lt;&gt;"",Tableau1[[#This Row],[NM J]]*E$25,0),"")</f>
        <v/>
      </c>
      <c r="AK14">
        <f>IF(Tableau1[[#This Row],[NB RVB]]&lt;&gt;"",Tableau1[[#This Row],[NB RVB]]*($F$25+$G$25+$H$25),"")</f>
        <v>2.58</v>
      </c>
      <c r="AL14" s="5">
        <f>SUM(Tableau1[[#This Row],[IR]:[IRVB]])</f>
        <v>2.58</v>
      </c>
    </row>
    <row r="15" spans="1:38" x14ac:dyDescent="0.25">
      <c r="A15" t="s">
        <v>73</v>
      </c>
      <c r="B15" s="5"/>
      <c r="G15">
        <v>39</v>
      </c>
      <c r="H15">
        <f t="shared" si="0"/>
        <v>39</v>
      </c>
      <c r="I15" s="5" t="str">
        <f>IF(Tableau1[[#This Row],[Rouge]]&lt;&gt;0,INT(Tableau1[[#This Row],[Rouge]]/A$28),"")</f>
        <v/>
      </c>
      <c r="J15" t="str">
        <f>IF(Tableau1[[#This Row],[Orange]]&lt;&gt;0,INT(Tableau1[[#This Row],[Orange]]/B$28),"")</f>
        <v/>
      </c>
      <c r="K15" t="str">
        <f>IF(Tableau1[[#This Row],[Blanche]]&lt;&gt;0,INT(Tableau1[[#This Row],[Blanche]]/C$28),"")</f>
        <v/>
      </c>
      <c r="L15" t="str">
        <f>IF(Tableau1[[#This Row],[Verte]]&lt;&gt;0,INT(Tableau1[[#This Row],[Verte]]/D$28),"")</f>
        <v/>
      </c>
      <c r="M15" t="str">
        <f>IF(Tableau1[[#This Row],[Jaune]]&lt;&gt;0,INT(Tableau1[[#This Row],[Jaune]]/E$28),"")</f>
        <v/>
      </c>
      <c r="N15">
        <f>IF(Tableau1[[#This Row],[RVB]]&lt;&gt;0,INT(Tableau1[[#This Row],[RVB]]/F$28),"")</f>
        <v>39</v>
      </c>
      <c r="O15" s="5" t="str">
        <f>IF(Tableau1[[#This Row],[Rouge]]&lt;&gt;0,Tableau1[[#This Row],[Rouge]]-Tableau1[[#This Row],[Mailles R]]*A$28,"")</f>
        <v/>
      </c>
      <c r="P15" t="str">
        <f>IF(Tableau1[[#This Row],[Orange]]&lt;&gt;0,Tableau1[[#This Row],[Orange]]-Tableau1[[#This Row],[Mailles O]]*B$28,"")</f>
        <v/>
      </c>
      <c r="Q15" t="str">
        <f>IF(Tableau1[[#This Row],[Blanche]]&lt;&gt;0,Tableau1[[#This Row],[Blanche]]-Tableau1[[#This Row],[Mailles B]]*C$28,"")</f>
        <v/>
      </c>
      <c r="R15" t="str">
        <f>IF(Tableau1[[#This Row],[Verte]]&lt;&gt;0,Tableau1[[#This Row],[Verte]]-Tableau1[[#This Row],[Mailles V]]*D$28,"")</f>
        <v/>
      </c>
      <c r="S15" t="str">
        <f>IF(Tableau1[[#This Row],[Jaune]]&lt;&gt;0,Tableau1[[#This Row],[Jaune]]-Tableau1[[#This Row],[Mailles J]]*E$28,"")</f>
        <v/>
      </c>
      <c r="T15">
        <f>IF(Tableau1[[#This Row],[RVB]]&lt;&gt;0,Tableau1[[#This Row],[RVB]]-Tableau1[[#This Row],[Mailles RVB]]*F$28,"")</f>
        <v>0</v>
      </c>
      <c r="U15" s="5" t="str">
        <f>IF(Tableau1[[#This Row],[Rouge]]&lt;&gt;0,IF(Tableau1[[#This Row],[Reste R]]&lt;&gt;0,($B$21-Tableau1[[#This Row],[Reste R]]*A$23)/A$25,""),"")</f>
        <v/>
      </c>
      <c r="V15" t="str">
        <f>IF(Tableau1[[#This Row],[Orange]]&lt;&gt;0,IF(Tableau1[[#This Row],[Reste O]]&lt;&gt;0,($B$21-Tableau1[[#This Row],[Reste O]]*B$23)/B$25,""),"")</f>
        <v/>
      </c>
      <c r="W15" t="str">
        <f>IF(Tableau1[[#This Row],[Blanche]]&lt;&gt;0,IF(Tableau1[[#This Row],[Reste B]]&lt;&gt;0,($B$21-Tableau1[[#This Row],[Reste B]]*C$23)/C$25,""),"")</f>
        <v/>
      </c>
      <c r="X15" t="str">
        <f>IF(Tableau1[[#This Row],[Verte]]&lt;&gt;0,IF(Tableau1[[#This Row],[Reste V]]&lt;&gt;0,($B$21-Tableau1[[#This Row],[Reste V]]*D$23)/D$25,""),"")</f>
        <v/>
      </c>
      <c r="Y15" t="str">
        <f>IF(Tableau1[[#This Row],[Jaune]]&lt;&gt;0,IF(Tableau1[[#This Row],[Reste J]]&lt;&gt;0,($B$21-Tableau1[[#This Row],[Reste J]]*E$23)/E$25,""),"")</f>
        <v/>
      </c>
      <c r="Z15" s="5" t="str">
        <f>IF(Tableau1[[#This Row],[Rouge]]&lt;&gt;0,Tableau1[[#This Row],[Mailles R]]+IF(Tableau1[[#This Row],[Reste R]]&gt;0,1,0),"")</f>
        <v/>
      </c>
      <c r="AA15" t="str">
        <f>IF(Tableau1[[#This Row],[Orange]]&lt;&gt;0,Tableau1[[#This Row],[Mailles O]]+IF(Tableau1[[#This Row],[Reste O]]&gt;0,1,0),"")</f>
        <v/>
      </c>
      <c r="AB15" t="str">
        <f>IF(Tableau1[[#This Row],[Blanche]]&lt;&gt;0,Tableau1[[#This Row],[Mailles B]]+IF(Tableau1[[#This Row],[Reste B]]&gt;0,1,0),"")</f>
        <v/>
      </c>
      <c r="AC15" t="str">
        <f>IF(Tableau1[[#This Row],[Verte]]&lt;&gt;0,Tableau1[[#This Row],[Mailles V]]+IF(Tableau1[[#This Row],[Reste V]]&gt;0,1,0),"")</f>
        <v/>
      </c>
      <c r="AD15" t="str">
        <f>IF(Tableau1[[#This Row],[Jaune]]&lt;&gt;0,Tableau1[[#This Row],[Mailles J]]+IF(Tableau1[[#This Row],[Reste J]]&gt;0,1,0),"")</f>
        <v/>
      </c>
      <c r="AE15">
        <f>IF(Tableau1[[#This Row],[RVB]]&lt;&gt;0,Tableau1[[#This Row],[Mailles RVB]]+IF(Tableau1[[#This Row],[Reste RVB]]&gt;0,1,0),"")</f>
        <v>39</v>
      </c>
      <c r="AF15" s="5" t="str">
        <f>IF(Tableau1[[#This Row],[Rouge]]&lt;&gt;0,IF(Tableau1[[#This Row],[NM R]]&lt;&gt;"",Tableau1[[#This Row],[NM R]]*A$25,0),"")</f>
        <v/>
      </c>
      <c r="AG15" t="str">
        <f>IF(Tableau1[[#This Row],[Orange]]&lt;&gt;0,IF(Tableau1[[#This Row],[NM O]]&lt;&gt;"",Tableau1[[#This Row],[NM O]]*B$25,0),"")</f>
        <v/>
      </c>
      <c r="AH15" t="str">
        <f>IF(Tableau1[[#This Row],[Blanche]]&lt;&gt;0,IF(Tableau1[[#This Row],[NM B]]&lt;&gt;"",Tableau1[[#This Row],[NM B]]*C$25,0),"")</f>
        <v/>
      </c>
      <c r="AI15" t="str">
        <f>IF(Tableau1[[#This Row],[Verte]]&lt;&gt;0,IF(Tableau1[[#This Row],[NM V]]&lt;&gt;"",Tableau1[[#This Row],[NM V]]*D$25,0),"")</f>
        <v/>
      </c>
      <c r="AJ15" t="str">
        <f>IF(Tableau1[[#This Row],[Jaune]]&lt;&gt;0,IF(Tableau1[[#This Row],[NM J]]&lt;&gt;"",Tableau1[[#This Row],[NM J]]*E$25,0),"")</f>
        <v/>
      </c>
      <c r="AK15">
        <f>IF(Tableau1[[#This Row],[NB RVB]]&lt;&gt;"",Tableau1[[#This Row],[NB RVB]]*($F$25+$G$25+$H$25),"")</f>
        <v>2.34</v>
      </c>
      <c r="AL15" s="5">
        <f>SUM(Tableau1[[#This Row],[IR]:[IRVB]])</f>
        <v>2.34</v>
      </c>
    </row>
    <row r="16" spans="1:38" x14ac:dyDescent="0.25">
      <c r="A16" t="s">
        <v>74</v>
      </c>
      <c r="B16" s="5"/>
      <c r="G16">
        <v>43</v>
      </c>
      <c r="H16">
        <f t="shared" si="0"/>
        <v>43</v>
      </c>
      <c r="I16" s="5" t="str">
        <f>IF(Tableau1[[#This Row],[Rouge]]&lt;&gt;0,INT(Tableau1[[#This Row],[Rouge]]/A$28),"")</f>
        <v/>
      </c>
      <c r="J16" t="str">
        <f>IF(Tableau1[[#This Row],[Orange]]&lt;&gt;0,INT(Tableau1[[#This Row],[Orange]]/B$28),"")</f>
        <v/>
      </c>
      <c r="K16" t="str">
        <f>IF(Tableau1[[#This Row],[Blanche]]&lt;&gt;0,INT(Tableau1[[#This Row],[Blanche]]/C$28),"")</f>
        <v/>
      </c>
      <c r="L16" t="str">
        <f>IF(Tableau1[[#This Row],[Verte]]&lt;&gt;0,INT(Tableau1[[#This Row],[Verte]]/D$28),"")</f>
        <v/>
      </c>
      <c r="M16" t="str">
        <f>IF(Tableau1[[#This Row],[Jaune]]&lt;&gt;0,INT(Tableau1[[#This Row],[Jaune]]/E$28),"")</f>
        <v/>
      </c>
      <c r="N16">
        <f>IF(Tableau1[[#This Row],[RVB]]&lt;&gt;0,INT(Tableau1[[#This Row],[RVB]]/F$28),"")</f>
        <v>43</v>
      </c>
      <c r="O16" s="5" t="str">
        <f>IF(Tableau1[[#This Row],[Rouge]]&lt;&gt;0,Tableau1[[#This Row],[Rouge]]-Tableau1[[#This Row],[Mailles R]]*A$28,"")</f>
        <v/>
      </c>
      <c r="P16" t="str">
        <f>IF(Tableau1[[#This Row],[Orange]]&lt;&gt;0,Tableau1[[#This Row],[Orange]]-Tableau1[[#This Row],[Mailles O]]*B$28,"")</f>
        <v/>
      </c>
      <c r="Q16" t="str">
        <f>IF(Tableau1[[#This Row],[Blanche]]&lt;&gt;0,Tableau1[[#This Row],[Blanche]]-Tableau1[[#This Row],[Mailles B]]*C$28,"")</f>
        <v/>
      </c>
      <c r="R16" t="str">
        <f>IF(Tableau1[[#This Row],[Verte]]&lt;&gt;0,Tableau1[[#This Row],[Verte]]-Tableau1[[#This Row],[Mailles V]]*D$28,"")</f>
        <v/>
      </c>
      <c r="S16" t="str">
        <f>IF(Tableau1[[#This Row],[Jaune]]&lt;&gt;0,Tableau1[[#This Row],[Jaune]]-Tableau1[[#This Row],[Mailles J]]*E$28,"")</f>
        <v/>
      </c>
      <c r="T16">
        <f>IF(Tableau1[[#This Row],[RVB]]&lt;&gt;0,Tableau1[[#This Row],[RVB]]-Tableau1[[#This Row],[Mailles RVB]]*F$28,"")</f>
        <v>0</v>
      </c>
      <c r="U16" s="5" t="str">
        <f>IF(Tableau1[[#This Row],[Rouge]]&lt;&gt;0,IF(Tableau1[[#This Row],[Reste R]]&lt;&gt;0,($B$21-Tableau1[[#This Row],[Reste R]]*A$23)/A$25,""),"")</f>
        <v/>
      </c>
      <c r="V16" t="str">
        <f>IF(Tableau1[[#This Row],[Orange]]&lt;&gt;0,IF(Tableau1[[#This Row],[Reste O]]&lt;&gt;0,($B$21-Tableau1[[#This Row],[Reste O]]*B$23)/B$25,""),"")</f>
        <v/>
      </c>
      <c r="W16" t="str">
        <f>IF(Tableau1[[#This Row],[Blanche]]&lt;&gt;0,IF(Tableau1[[#This Row],[Reste B]]&lt;&gt;0,($B$21-Tableau1[[#This Row],[Reste B]]*C$23)/C$25,""),"")</f>
        <v/>
      </c>
      <c r="X16" t="str">
        <f>IF(Tableau1[[#This Row],[Verte]]&lt;&gt;0,IF(Tableau1[[#This Row],[Reste V]]&lt;&gt;0,($B$21-Tableau1[[#This Row],[Reste V]]*D$23)/D$25,""),"")</f>
        <v/>
      </c>
      <c r="Y16" t="str">
        <f>IF(Tableau1[[#This Row],[Jaune]]&lt;&gt;0,IF(Tableau1[[#This Row],[Reste J]]&lt;&gt;0,($B$21-Tableau1[[#This Row],[Reste J]]*E$23)/E$25,""),"")</f>
        <v/>
      </c>
      <c r="Z16" s="5" t="str">
        <f>IF(Tableau1[[#This Row],[Rouge]]&lt;&gt;0,Tableau1[[#This Row],[Mailles R]]+IF(Tableau1[[#This Row],[Reste R]]&gt;0,1,0),"")</f>
        <v/>
      </c>
      <c r="AA16" t="str">
        <f>IF(Tableau1[[#This Row],[Orange]]&lt;&gt;0,Tableau1[[#This Row],[Mailles O]]+IF(Tableau1[[#This Row],[Reste O]]&gt;0,1,0),"")</f>
        <v/>
      </c>
      <c r="AB16" t="str">
        <f>IF(Tableau1[[#This Row],[Blanche]]&lt;&gt;0,Tableau1[[#This Row],[Mailles B]]+IF(Tableau1[[#This Row],[Reste B]]&gt;0,1,0),"")</f>
        <v/>
      </c>
      <c r="AC16" t="str">
        <f>IF(Tableau1[[#This Row],[Verte]]&lt;&gt;0,Tableau1[[#This Row],[Mailles V]]+IF(Tableau1[[#This Row],[Reste V]]&gt;0,1,0),"")</f>
        <v/>
      </c>
      <c r="AD16" t="str">
        <f>IF(Tableau1[[#This Row],[Jaune]]&lt;&gt;0,Tableau1[[#This Row],[Mailles J]]+IF(Tableau1[[#This Row],[Reste J]]&gt;0,1,0),"")</f>
        <v/>
      </c>
      <c r="AE16">
        <f>IF(Tableau1[[#This Row],[RVB]]&lt;&gt;0,Tableau1[[#This Row],[Mailles RVB]]+IF(Tableau1[[#This Row],[Reste RVB]]&gt;0,1,0),"")</f>
        <v>43</v>
      </c>
      <c r="AF16" s="5" t="str">
        <f>IF(Tableau1[[#This Row],[Rouge]]&lt;&gt;0,IF(Tableau1[[#This Row],[NM R]]&lt;&gt;"",Tableau1[[#This Row],[NM R]]*A$25,0),"")</f>
        <v/>
      </c>
      <c r="AG16" t="str">
        <f>IF(Tableau1[[#This Row],[Orange]]&lt;&gt;0,IF(Tableau1[[#This Row],[NM O]]&lt;&gt;"",Tableau1[[#This Row],[NM O]]*B$25,0),"")</f>
        <v/>
      </c>
      <c r="AH16" t="str">
        <f>IF(Tableau1[[#This Row],[Blanche]]&lt;&gt;0,IF(Tableau1[[#This Row],[NM B]]&lt;&gt;"",Tableau1[[#This Row],[NM B]]*C$25,0),"")</f>
        <v/>
      </c>
      <c r="AI16" t="str">
        <f>IF(Tableau1[[#This Row],[Verte]]&lt;&gt;0,IF(Tableau1[[#This Row],[NM V]]&lt;&gt;"",Tableau1[[#This Row],[NM V]]*D$25,0),"")</f>
        <v/>
      </c>
      <c r="AJ16" t="str">
        <f>IF(Tableau1[[#This Row],[Jaune]]&lt;&gt;0,IF(Tableau1[[#This Row],[NM J]]&lt;&gt;"",Tableau1[[#This Row],[NM J]]*E$25,0),"")</f>
        <v/>
      </c>
      <c r="AK16">
        <f>IF(Tableau1[[#This Row],[NB RVB]]&lt;&gt;"",Tableau1[[#This Row],[NB RVB]]*($F$25+$G$25+$H$25),"")</f>
        <v>2.58</v>
      </c>
      <c r="AL16" s="5">
        <f>SUM(Tableau1[[#This Row],[IR]:[IRVB]])</f>
        <v>2.58</v>
      </c>
    </row>
    <row r="20" spans="1:8" x14ac:dyDescent="0.25">
      <c r="A20" t="s">
        <v>37</v>
      </c>
    </row>
    <row r="21" spans="1:8" x14ac:dyDescent="0.25">
      <c r="A21" t="s">
        <v>38</v>
      </c>
      <c r="B21">
        <v>48</v>
      </c>
      <c r="D21" t="s">
        <v>39</v>
      </c>
      <c r="E21">
        <v>1</v>
      </c>
    </row>
    <row r="22" spans="1:8" x14ac:dyDescent="0.25">
      <c r="A22" t="s">
        <v>40</v>
      </c>
      <c r="B22" t="s">
        <v>41</v>
      </c>
      <c r="C22" t="s">
        <v>42</v>
      </c>
      <c r="D22" t="s">
        <v>43</v>
      </c>
      <c r="E22" t="s">
        <v>44</v>
      </c>
      <c r="F22" t="s">
        <v>75</v>
      </c>
      <c r="G22" t="s">
        <v>76</v>
      </c>
      <c r="H22" t="s">
        <v>77</v>
      </c>
    </row>
    <row r="23" spans="1:8" x14ac:dyDescent="0.25">
      <c r="A23">
        <v>2</v>
      </c>
      <c r="B23">
        <v>2</v>
      </c>
      <c r="C23">
        <v>3</v>
      </c>
      <c r="D23">
        <v>2</v>
      </c>
      <c r="E23">
        <v>2</v>
      </c>
      <c r="F23">
        <v>2</v>
      </c>
      <c r="G23">
        <v>2</v>
      </c>
      <c r="H23">
        <v>3</v>
      </c>
    </row>
    <row r="24" spans="1:8" x14ac:dyDescent="0.25">
      <c r="A24" t="s">
        <v>45</v>
      </c>
      <c r="B24" t="s">
        <v>46</v>
      </c>
      <c r="C24" t="s">
        <v>47</v>
      </c>
      <c r="D24" t="s">
        <v>48</v>
      </c>
      <c r="E24" t="s">
        <v>49</v>
      </c>
      <c r="F24" t="s">
        <v>50</v>
      </c>
      <c r="G24" t="s">
        <v>51</v>
      </c>
      <c r="H24" t="s">
        <v>51</v>
      </c>
    </row>
    <row r="25" spans="1:8" x14ac:dyDescent="0.25">
      <c r="A25">
        <v>0.02</v>
      </c>
      <c r="B25">
        <v>0.02</v>
      </c>
      <c r="C25">
        <v>0.02</v>
      </c>
      <c r="D25">
        <v>0.02</v>
      </c>
      <c r="E25">
        <v>0.02</v>
      </c>
      <c r="F25">
        <v>0.02</v>
      </c>
      <c r="G25">
        <v>0.02</v>
      </c>
      <c r="H25">
        <v>0.02</v>
      </c>
    </row>
    <row r="27" spans="1:8" x14ac:dyDescent="0.25">
      <c r="A27" t="s">
        <v>31</v>
      </c>
      <c r="B27" t="s">
        <v>32</v>
      </c>
      <c r="C27" t="s">
        <v>33</v>
      </c>
      <c r="D27" t="s">
        <v>34</v>
      </c>
      <c r="E27" t="s">
        <v>35</v>
      </c>
      <c r="F27" t="s">
        <v>36</v>
      </c>
    </row>
    <row r="28" spans="1:8" x14ac:dyDescent="0.25">
      <c r="A28">
        <f>INT(($B$21-$E$21)/A23)</f>
        <v>23</v>
      </c>
      <c r="B28">
        <f t="shared" ref="B28:E28" si="1">INT(($B$21-$E$21)/B23)</f>
        <v>23</v>
      </c>
      <c r="C28">
        <f t="shared" si="1"/>
        <v>15</v>
      </c>
      <c r="D28">
        <f t="shared" si="1"/>
        <v>23</v>
      </c>
      <c r="E28">
        <f t="shared" si="1"/>
        <v>23</v>
      </c>
      <c r="F28">
        <v>1</v>
      </c>
    </row>
    <row r="30" spans="1:8" x14ac:dyDescent="0.25">
      <c r="A30" t="s">
        <v>78</v>
      </c>
      <c r="B30" t="s">
        <v>79</v>
      </c>
      <c r="C30" t="s">
        <v>80</v>
      </c>
      <c r="D30" t="s">
        <v>81</v>
      </c>
      <c r="E30" t="s">
        <v>82</v>
      </c>
      <c r="F30" t="s">
        <v>83</v>
      </c>
      <c r="G30" t="s">
        <v>84</v>
      </c>
      <c r="H30" t="s">
        <v>85</v>
      </c>
    </row>
    <row r="31" spans="1:8" x14ac:dyDescent="0.25">
      <c r="A31">
        <f>($B$21-A28*A23)/A25</f>
        <v>100</v>
      </c>
      <c r="B31">
        <f t="shared" ref="B31:H31" si="2">($B$21-B28*B23)/B25</f>
        <v>100</v>
      </c>
      <c r="C31">
        <f t="shared" si="2"/>
        <v>150</v>
      </c>
      <c r="D31">
        <f t="shared" si="2"/>
        <v>100</v>
      </c>
      <c r="E31">
        <f t="shared" si="2"/>
        <v>100</v>
      </c>
      <c r="F31">
        <f t="shared" si="2"/>
        <v>2300</v>
      </c>
      <c r="G31">
        <f t="shared" si="2"/>
        <v>2400</v>
      </c>
      <c r="H31">
        <f t="shared" si="2"/>
        <v>2400</v>
      </c>
    </row>
    <row r="35" spans="4:6" x14ac:dyDescent="0.25">
      <c r="D35" t="s">
        <v>99</v>
      </c>
      <c r="F35">
        <f>SUM(AL2:AL5)</f>
        <v>8.94</v>
      </c>
    </row>
    <row r="36" spans="4:6" x14ac:dyDescent="0.25">
      <c r="D36" t="s">
        <v>100</v>
      </c>
      <c r="F36">
        <f>SUM(AL7:AL16)</f>
        <v>8.98</v>
      </c>
    </row>
    <row r="38" spans="4:6" x14ac:dyDescent="0.25">
      <c r="D38" t="s">
        <v>102</v>
      </c>
      <c r="F38">
        <f>B21*F35</f>
        <v>429.12</v>
      </c>
    </row>
    <row r="39" spans="4:6" x14ac:dyDescent="0.25">
      <c r="D39" t="s">
        <v>103</v>
      </c>
      <c r="F39">
        <f>B21*F36</f>
        <v>431.04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2:K20"/>
  <sheetViews>
    <sheetView workbookViewId="0">
      <selection activeCell="D2" sqref="D2:H2"/>
    </sheetView>
  </sheetViews>
  <sheetFormatPr baseColWidth="10" defaultRowHeight="15" x14ac:dyDescent="0.25"/>
  <cols>
    <col min="1" max="1" width="12.140625" bestFit="1" customWidth="1"/>
    <col min="4" max="13" width="12.85546875" customWidth="1"/>
  </cols>
  <sheetData>
    <row r="2" spans="1:11" x14ac:dyDescent="0.25">
      <c r="D2" s="9" t="s">
        <v>9</v>
      </c>
      <c r="E2" s="8"/>
      <c r="F2" s="8"/>
      <c r="G2" s="8"/>
      <c r="H2" s="8"/>
    </row>
    <row r="4" spans="1:11" ht="15" customHeight="1" x14ac:dyDescent="0.25"/>
    <row r="7" spans="1:11" ht="15" customHeight="1" x14ac:dyDescent="0.25"/>
    <row r="8" spans="1:11" ht="15" customHeight="1" x14ac:dyDescent="0.25">
      <c r="A8" s="7" t="s">
        <v>0</v>
      </c>
      <c r="B8" s="7" t="s">
        <v>1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17</v>
      </c>
      <c r="I8" s="7" t="s">
        <v>18</v>
      </c>
      <c r="J8" s="7" t="s">
        <v>10</v>
      </c>
      <c r="K8" s="7" t="s">
        <v>11</v>
      </c>
    </row>
    <row r="9" spans="1:11" x14ac:dyDescent="0.25">
      <c r="A9" s="7"/>
      <c r="B9" s="7"/>
      <c r="D9" s="7"/>
      <c r="E9" s="7"/>
      <c r="F9" s="7"/>
      <c r="G9" s="7"/>
      <c r="H9" s="7"/>
      <c r="I9" s="7"/>
      <c r="J9" s="7"/>
      <c r="K9" s="7"/>
    </row>
    <row r="10" spans="1:11" x14ac:dyDescent="0.25">
      <c r="A10" t="s">
        <v>2</v>
      </c>
      <c r="B10">
        <v>326</v>
      </c>
      <c r="D10">
        <v>8</v>
      </c>
      <c r="E10">
        <v>2.7</v>
      </c>
      <c r="G10">
        <v>1.3</v>
      </c>
      <c r="I10">
        <v>1</v>
      </c>
      <c r="J10">
        <f>E10*D10+G10*F10+I10*H10</f>
        <v>21.6</v>
      </c>
      <c r="K10">
        <f>D10*50+F10*20+H10*10-B10</f>
        <v>74</v>
      </c>
    </row>
    <row r="11" spans="1:11" x14ac:dyDescent="0.25">
      <c r="A11" t="s">
        <v>3</v>
      </c>
      <c r="B11">
        <v>442</v>
      </c>
      <c r="D11">
        <v>10</v>
      </c>
      <c r="E11">
        <v>2.7</v>
      </c>
      <c r="G11">
        <v>1.3</v>
      </c>
      <c r="I11">
        <v>1</v>
      </c>
      <c r="J11">
        <f t="shared" ref="J11:J12" si="0">E11*D11+G11*F11+I11*H11</f>
        <v>27</v>
      </c>
      <c r="K11">
        <f t="shared" ref="K11:K12" si="1">D11*50+F11*20+H11*10-B11</f>
        <v>58</v>
      </c>
    </row>
    <row r="12" spans="1:11" x14ac:dyDescent="0.25">
      <c r="A12" t="s">
        <v>4</v>
      </c>
      <c r="B12">
        <v>357</v>
      </c>
      <c r="D12">
        <v>8</v>
      </c>
      <c r="E12">
        <v>2.8</v>
      </c>
      <c r="G12">
        <v>1.4</v>
      </c>
      <c r="H12" s="1"/>
      <c r="I12" s="1"/>
      <c r="J12">
        <f t="shared" si="0"/>
        <v>22.4</v>
      </c>
      <c r="K12">
        <f t="shared" si="1"/>
        <v>43</v>
      </c>
    </row>
    <row r="13" spans="1:11" x14ac:dyDescent="0.25">
      <c r="A13" t="s">
        <v>5</v>
      </c>
      <c r="B13">
        <v>219</v>
      </c>
      <c r="D13">
        <v>5</v>
      </c>
      <c r="E13">
        <v>2.7</v>
      </c>
      <c r="G13">
        <v>1.3</v>
      </c>
      <c r="I13">
        <v>1</v>
      </c>
      <c r="J13">
        <f>E13*D13+G13*F13+I13*H13</f>
        <v>13.5</v>
      </c>
      <c r="K13">
        <f>D13*50+F13*20+H13*10-B13</f>
        <v>31</v>
      </c>
    </row>
    <row r="14" spans="1:11" x14ac:dyDescent="0.25">
      <c r="A14" t="s">
        <v>6</v>
      </c>
      <c r="B14">
        <v>3</v>
      </c>
      <c r="E14">
        <v>2.7</v>
      </c>
      <c r="G14">
        <v>1.3</v>
      </c>
      <c r="H14">
        <v>1</v>
      </c>
      <c r="I14">
        <v>1</v>
      </c>
      <c r="J14">
        <f>E14*D14+G14*F14+I14*H14</f>
        <v>1</v>
      </c>
      <c r="K14">
        <f>D14*50+F14*20+H14*10-B14</f>
        <v>7</v>
      </c>
    </row>
    <row r="16" spans="1:11" x14ac:dyDescent="0.25">
      <c r="A16" t="s">
        <v>26</v>
      </c>
      <c r="B16">
        <v>125</v>
      </c>
      <c r="D16">
        <v>1</v>
      </c>
      <c r="E16">
        <v>9.89</v>
      </c>
      <c r="F16">
        <v>2</v>
      </c>
      <c r="G16">
        <v>3.33</v>
      </c>
      <c r="H16" s="1"/>
      <c r="I16" s="1"/>
      <c r="J16">
        <f>E16*D16+G16*F16+I16*H16</f>
        <v>16.55</v>
      </c>
      <c r="K16">
        <f>D16*100+F16*25-B16</f>
        <v>25</v>
      </c>
    </row>
    <row r="20" spans="1:11" x14ac:dyDescent="0.25">
      <c r="A20" t="s">
        <v>7</v>
      </c>
      <c r="B20">
        <f>SUM(B10:B14)+B16</f>
        <v>1472</v>
      </c>
      <c r="D20" t="s">
        <v>12</v>
      </c>
      <c r="E20">
        <f>0.9+(SUM(D10:D14)+SUM(F10:F14)+SUM(H10:H14))*0.2</f>
        <v>7.3000000000000007</v>
      </c>
      <c r="I20" s="2" t="s">
        <v>19</v>
      </c>
      <c r="J20" s="2">
        <f>SUM(J10:J14)+E20+J16</f>
        <v>109.35</v>
      </c>
      <c r="K20">
        <f>SUM(K10:K14)</f>
        <v>213</v>
      </c>
    </row>
  </sheetData>
  <mergeCells count="11">
    <mergeCell ref="K8:K9"/>
    <mergeCell ref="E8:E9"/>
    <mergeCell ref="F8:F9"/>
    <mergeCell ref="G8:G9"/>
    <mergeCell ref="H8:H9"/>
    <mergeCell ref="I8:I9"/>
    <mergeCell ref="A8:A9"/>
    <mergeCell ref="B8:B9"/>
    <mergeCell ref="D2:H2"/>
    <mergeCell ref="D8:D9"/>
    <mergeCell ref="J8:J9"/>
  </mergeCells>
  <hyperlinks>
    <hyperlink ref="D2" r:id="rId1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2:M20"/>
  <sheetViews>
    <sheetView workbookViewId="0">
      <selection activeCell="D2" sqref="D2:H2"/>
    </sheetView>
  </sheetViews>
  <sheetFormatPr baseColWidth="10" defaultRowHeight="15" x14ac:dyDescent="0.25"/>
  <cols>
    <col min="1" max="1" width="12.140625" bestFit="1" customWidth="1"/>
    <col min="4" max="11" width="13.5703125" customWidth="1"/>
  </cols>
  <sheetData>
    <row r="2" spans="1:13" x14ac:dyDescent="0.25">
      <c r="D2" s="9" t="s">
        <v>8</v>
      </c>
      <c r="E2" s="8"/>
      <c r="F2" s="8"/>
      <c r="G2" s="8"/>
      <c r="H2" s="8"/>
    </row>
    <row r="8" spans="1:13" ht="15" customHeight="1" x14ac:dyDescent="0.25">
      <c r="A8" s="7" t="s">
        <v>0</v>
      </c>
      <c r="B8" s="7" t="s">
        <v>1</v>
      </c>
      <c r="D8" s="7" t="s">
        <v>20</v>
      </c>
      <c r="E8" s="7" t="s">
        <v>25</v>
      </c>
      <c r="F8" s="7" t="s">
        <v>21</v>
      </c>
      <c r="G8" s="7" t="s">
        <v>24</v>
      </c>
      <c r="H8" s="7" t="s">
        <v>22</v>
      </c>
      <c r="I8" s="7" t="s">
        <v>23</v>
      </c>
      <c r="J8" s="7" t="s">
        <v>17</v>
      </c>
      <c r="K8" s="7" t="s">
        <v>18</v>
      </c>
      <c r="L8" s="7" t="s">
        <v>10</v>
      </c>
      <c r="M8" s="7" t="s">
        <v>11</v>
      </c>
    </row>
    <row r="9" spans="1:13" x14ac:dyDescent="0.25">
      <c r="A9" s="7"/>
      <c r="B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3" x14ac:dyDescent="0.25">
      <c r="A10" t="s">
        <v>2</v>
      </c>
      <c r="B10">
        <f>'Vendeur 1'!B10</f>
        <v>326</v>
      </c>
      <c r="D10">
        <v>1</v>
      </c>
      <c r="E10">
        <v>19</v>
      </c>
      <c r="G10">
        <v>4.99</v>
      </c>
      <c r="I10">
        <v>2.2000000000000002</v>
      </c>
      <c r="K10">
        <v>1.69</v>
      </c>
      <c r="L10">
        <f>E10*D10+G10*F10+I10*H10+K10*J10</f>
        <v>19</v>
      </c>
      <c r="M10">
        <f>D10*500+F10*100+H10*25+J10*10-B10</f>
        <v>174</v>
      </c>
    </row>
    <row r="11" spans="1:13" x14ac:dyDescent="0.25">
      <c r="A11" t="s">
        <v>3</v>
      </c>
      <c r="B11">
        <f>'Vendeur 1'!B11</f>
        <v>442</v>
      </c>
      <c r="D11">
        <v>1</v>
      </c>
      <c r="E11">
        <v>15</v>
      </c>
      <c r="G11">
        <v>4.99</v>
      </c>
      <c r="I11">
        <v>2.2000000000000002</v>
      </c>
      <c r="K11">
        <v>1.69</v>
      </c>
      <c r="L11">
        <f t="shared" ref="L11" si="0">E11*D11+G11*F11+I11*H11+K11*J11</f>
        <v>15</v>
      </c>
      <c r="M11">
        <f t="shared" ref="M11:M12" si="1">D11*500+F11*100+H11*25+J11*10-B11</f>
        <v>58</v>
      </c>
    </row>
    <row r="12" spans="1:13" x14ac:dyDescent="0.25">
      <c r="A12" t="s">
        <v>4</v>
      </c>
      <c r="B12">
        <f>'Vendeur 1'!B12</f>
        <v>357</v>
      </c>
      <c r="D12">
        <v>1</v>
      </c>
      <c r="E12">
        <v>25</v>
      </c>
      <c r="G12">
        <v>6.99</v>
      </c>
      <c r="I12">
        <v>2.5</v>
      </c>
      <c r="K12">
        <v>1.99</v>
      </c>
      <c r="L12">
        <f>E12*D12+G12*F12+I12*H12+K12*J12</f>
        <v>25</v>
      </c>
      <c r="M12">
        <f t="shared" si="1"/>
        <v>143</v>
      </c>
    </row>
    <row r="13" spans="1:13" x14ac:dyDescent="0.25">
      <c r="A13" t="s">
        <v>5</v>
      </c>
      <c r="B13">
        <f>'Vendeur 1'!B13</f>
        <v>219</v>
      </c>
      <c r="E13">
        <v>19</v>
      </c>
      <c r="F13">
        <v>3</v>
      </c>
      <c r="G13">
        <v>5.99</v>
      </c>
      <c r="I13">
        <v>2.2999999999999998</v>
      </c>
      <c r="K13">
        <v>1.79</v>
      </c>
      <c r="L13">
        <f>E13*D13+G13*F13+I13*H13+K13*J13</f>
        <v>17.97</v>
      </c>
      <c r="M13">
        <f>D13*500+F13*100+H13*25+J13*10-B13</f>
        <v>81</v>
      </c>
    </row>
    <row r="14" spans="1:13" x14ac:dyDescent="0.25">
      <c r="A14" t="s">
        <v>6</v>
      </c>
      <c r="B14">
        <f>'Vendeur 1'!B14</f>
        <v>3</v>
      </c>
      <c r="E14">
        <v>15</v>
      </c>
      <c r="G14">
        <v>4.99</v>
      </c>
      <c r="I14">
        <v>2.2000000000000002</v>
      </c>
      <c r="J14">
        <v>1</v>
      </c>
      <c r="K14">
        <v>1.69</v>
      </c>
      <c r="L14">
        <f>E14*D14+G14*F14+I14*H14+K14*J14</f>
        <v>1.69</v>
      </c>
      <c r="M14">
        <f>D14*500+F14*100+H14*25+J14*10-B14</f>
        <v>7</v>
      </c>
    </row>
    <row r="16" spans="1:13" x14ac:dyDescent="0.25">
      <c r="A16" t="s">
        <v>26</v>
      </c>
      <c r="B16">
        <f>'Vendeur 1'!B16</f>
        <v>125</v>
      </c>
      <c r="D16" s="1"/>
      <c r="E16" s="1"/>
      <c r="F16">
        <v>1</v>
      </c>
      <c r="G16">
        <v>9.89</v>
      </c>
      <c r="H16">
        <v>2</v>
      </c>
      <c r="I16">
        <v>3.33</v>
      </c>
      <c r="K16">
        <v>1.69</v>
      </c>
      <c r="L16">
        <f>E16*D16+G16*F16+I16*H16+K16*J16</f>
        <v>16.55</v>
      </c>
      <c r="M16">
        <f>D16*500+F16*100+H16*25+J16*10-B16</f>
        <v>25</v>
      </c>
    </row>
    <row r="20" spans="1:13" x14ac:dyDescent="0.25">
      <c r="A20" t="s">
        <v>7</v>
      </c>
      <c r="B20">
        <f>SUM(B10:B14)+B16</f>
        <v>1472</v>
      </c>
      <c r="D20" t="s">
        <v>12</v>
      </c>
      <c r="E20">
        <v>0</v>
      </c>
      <c r="K20" s="2" t="s">
        <v>19</v>
      </c>
      <c r="L20" s="2">
        <f>SUM(L10:L14)+E20+L16</f>
        <v>95.21</v>
      </c>
      <c r="M20">
        <f>SUM(M10:M14)</f>
        <v>463</v>
      </c>
    </row>
  </sheetData>
  <mergeCells count="13">
    <mergeCell ref="I8:I9"/>
    <mergeCell ref="L8:L9"/>
    <mergeCell ref="M8:M9"/>
    <mergeCell ref="J8:J9"/>
    <mergeCell ref="K8:K9"/>
    <mergeCell ref="D2:H2"/>
    <mergeCell ref="A8:A9"/>
    <mergeCell ref="B8:B9"/>
    <mergeCell ref="D8:D9"/>
    <mergeCell ref="E8:E9"/>
    <mergeCell ref="F8:F9"/>
    <mergeCell ref="G8:G9"/>
    <mergeCell ref="H8:H9"/>
  </mergeCells>
  <hyperlinks>
    <hyperlink ref="D2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Resistances</vt:lpstr>
      <vt:lpstr>Vendeur 1</vt:lpstr>
      <vt:lpstr>Vendeur 2</vt:lpstr>
    </vt:vector>
  </TitlesOfParts>
  <Company>SNECMA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Guérin</dc:creator>
  <cp:lastModifiedBy>CANEL Quentin</cp:lastModifiedBy>
  <dcterms:created xsi:type="dcterms:W3CDTF">2015-08-04T11:59:49Z</dcterms:created>
  <dcterms:modified xsi:type="dcterms:W3CDTF">2015-08-19T07:03:39Z</dcterms:modified>
</cp:coreProperties>
</file>